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535" activeTab="1"/>
  </bookViews>
  <sheets>
    <sheet name="Приложение 5" sheetId="1" r:id="rId1"/>
    <sheet name="Приложение 6" sheetId="2" r:id="rId2"/>
  </sheets>
  <externalReferences>
    <externalReference r:id="rId5"/>
  </externalReferences>
  <definedNames>
    <definedName name="_xlnm.Print_Titles" localSheetId="0">'Приложение 5'!$16:$16</definedName>
    <definedName name="_xlnm.Print_Titles" localSheetId="1">'Приложение 6'!$17:$17</definedName>
    <definedName name="_xlnm.Print_Area" localSheetId="0">'Приложение 5'!$A$1:$Q$151</definedName>
  </definedNames>
  <calcPr fullCalcOnLoad="1" fullPrecision="0"/>
</workbook>
</file>

<file path=xl/sharedStrings.xml><?xml version="1.0" encoding="utf-8"?>
<sst xmlns="http://schemas.openxmlformats.org/spreadsheetml/2006/main" count="296" uniqueCount="110">
  <si>
    <t>№ п/п</t>
  </si>
  <si>
    <t>Ответственный исполнитель, соисполнители, участники</t>
  </si>
  <si>
    <t>Сумма расходов, тыс. рублей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</si>
  <si>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</si>
  <si>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</si>
  <si>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</si>
  <si>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</si>
  <si>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</si>
  <si>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</si>
  <si>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</si>
  <si>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</si>
  <si>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</si>
  <si>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</si>
  <si>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</si>
  <si>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всего</t>
  </si>
  <si>
    <t>2015-2025 годы</t>
  </si>
  <si>
    <t>Комитет жилищно-коммунального хозяйства города Барнаула</t>
  </si>
  <si>
    <t>Всего, в том числе:</t>
  </si>
  <si>
    <t>краевой бюджет</t>
  </si>
  <si>
    <t>городской бюджет</t>
  </si>
  <si>
    <t>Цель, задача, мероприятие</t>
  </si>
  <si>
    <t>внебюджетные источники</t>
  </si>
  <si>
    <t>федеральный бюджет</t>
  </si>
  <si>
    <t>Комитет жилищно-коммунального хозяйства города Барнаула, организации, осуществляющие управление многоквартир-ными домами</t>
  </si>
  <si>
    <t>Комитет жилищно-коммунального хозяйства города Барнаула, организации, осуществляющие коммунальные услуги населению</t>
  </si>
  <si>
    <t>Комитет жилищно-коммунального хозяйства города Барнаула,  организации, осуществляющие управление многоквартир-ными домами</t>
  </si>
  <si>
    <t>Мероприятие 2.1. Предоставление мер социальной поддержки отдельным категориям граждан в целях улучшения их жилищных условий</t>
  </si>
  <si>
    <t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мероприятий муниципальной  программы</t>
  </si>
  <si>
    <t>Подпрограмма «Обеспечение населения города комфортным жильем на 2015-2025 годы»</t>
  </si>
  <si>
    <t>1.</t>
  </si>
  <si>
    <t>2.</t>
  </si>
  <si>
    <t>3.</t>
  </si>
  <si>
    <t>4.</t>
  </si>
  <si>
    <t>5.</t>
  </si>
  <si>
    <t>6.</t>
  </si>
  <si>
    <t>7.</t>
  </si>
  <si>
    <t>8.</t>
  </si>
  <si>
    <t>Подпрограмма «Создание условий для обеспечения населения города Барнаула качественными услугами жилищно-коммунального хозяйства  на 2015-2025 годы»</t>
  </si>
  <si>
    <t>Подпрограмма «Благоустройство территории жилой застройки города Барнаула на 2015-2025 годы»</t>
  </si>
  <si>
    <t>руководитель аппарата</t>
  </si>
  <si>
    <t>П.Д.Фризен</t>
  </si>
  <si>
    <t>Источники финансирования</t>
  </si>
  <si>
    <t>Мероприятие 1.1.                                                           Приобретение жилых помещений для переселения граждан, проживающих в аварийном жилищном фонде или жилых помещениях, признанных непригодными для проживания</t>
  </si>
  <si>
    <t xml:space="preserve">Цель.                                                   Создание комфортной городской среды в сфере жилищно-коммунального хозяйства путем сохранения, восстановления, повышения надежности зданий                             жилищного фонда </t>
  </si>
  <si>
    <t>Комитет жилищно-коммунального хозяйства города Барнаула, организации, осуществляющие управление многоквартирными домами</t>
  </si>
  <si>
    <t>Цель.                                                                             Повышение уровня благоустройства жилых территорий города Барнаула</t>
  </si>
  <si>
    <t>Срок реализации</t>
  </si>
  <si>
    <t>к муниципальной программе</t>
  </si>
  <si>
    <t>«Барнаул - комфортный город»</t>
  </si>
  <si>
    <t>на 2015-2025 годы</t>
  </si>
  <si>
    <t>Задача 1.                                                                                                                                             Переселение граждан из аварийного жилищного фонда</t>
  </si>
  <si>
    <t>9.</t>
  </si>
  <si>
    <t>11.</t>
  </si>
  <si>
    <t>2016-2025 годы</t>
  </si>
  <si>
    <t>2015-2016 годы</t>
  </si>
  <si>
    <t>Приложение 5</t>
  </si>
  <si>
    <t>Мероприятие 2.7.                                                      Оплата дополнительных взносов на капитальный ремонт общего имущества многоквартирных домов в части муниципальной доли</t>
  </si>
  <si>
    <t>10.</t>
  </si>
  <si>
    <t>15.</t>
  </si>
  <si>
    <t>Задача 3.                                                                   Проведение ремонта многоквартирных домов, соответствующего нормативным срокам проведения капитального ремонта</t>
  </si>
  <si>
    <t>2.1.</t>
  </si>
  <si>
    <t>2.2.</t>
  </si>
  <si>
    <t>3.1.</t>
  </si>
  <si>
    <t>Мероприятие 3.1.         Капитальный ремонт жилищного фонда города Барнаула</t>
  </si>
  <si>
    <t>5.1.</t>
  </si>
  <si>
    <t>5.2.</t>
  </si>
  <si>
    <t>Мероприятие 3.2.                                                             Капитальный ремонт муниципальных общежитий и жилых домов, исключенных из Перечня объектов, относящихся к специализированному жилищному фонду</t>
  </si>
  <si>
    <t>5.3.</t>
  </si>
  <si>
    <t>Мероприятие 3.3.                                                          Капитальный ремонт муниципального жилищного фонда</t>
  </si>
  <si>
    <t>5.4.</t>
  </si>
  <si>
    <t>Мероприятие 3.4.                                                                  Содержание не заселенных в установленном порядке муниципальных жилых помещений</t>
  </si>
  <si>
    <t>5.5.</t>
  </si>
  <si>
    <t>Мероприятие 3.5.                                                          Оценка недвижимости, признание прав и регулирование отношений муниципальной собственности</t>
  </si>
  <si>
    <t>5.6.</t>
  </si>
  <si>
    <t>Мероприятие 3.6.                                                      Оплата работ капитального характера, выполняемых в отношении жилищного фонда, в части муниципальной доли</t>
  </si>
  <si>
    <t>Задача 4.                                                                                    Доведение технического и эксплуатационного состояния контейнерных площадок, расположенных на территории города, до нормативных требований</t>
  </si>
  <si>
    <t>7.1.</t>
  </si>
  <si>
    <t>Мероприятие 4.1. Благоустройство контейнерных площадок в частном секторе</t>
  </si>
  <si>
    <t>Задача 5.                                                                                          Поддержка инициативы населения в сфере обеспечения сохранности многоквартирного жилищного фонда и благоустройства территории жилой застройки</t>
  </si>
  <si>
    <t>Мероприятие 5.1. Предоставление грантов главы администрации города по содержанию многоквартирных домов и благоустройству придомовых территорий</t>
  </si>
  <si>
    <t>8.1.</t>
  </si>
  <si>
    <t>Мероприятие 7.
Обеспечение доступности для горожан услуг общих отделений бань</t>
  </si>
  <si>
    <t>Мероприятие 8.
Обеспечение деятельности комитета жилищно-коммунального хозяйства города Барнаула</t>
  </si>
  <si>
    <t>9.1.</t>
  </si>
  <si>
    <t xml:space="preserve">Приложение 6 </t>
  </si>
  <si>
    <t xml:space="preserve">ОБЪЕМ  </t>
  </si>
  <si>
    <t>финансовых ресурсов, необходимых для реализации муниципальной Программы</t>
  </si>
  <si>
    <t>Источники и направления расходов</t>
  </si>
  <si>
    <t>Всего финансовых затрат,                в том числе:</t>
  </si>
  <si>
    <t>из городского                                бюджета</t>
  </si>
  <si>
    <t>из краевого бюджета (на условиях софинансирования)</t>
  </si>
  <si>
    <t>из федерального бюджета (на условиях софинансирования)</t>
  </si>
  <si>
    <t>из внебюджетных                                   источников</t>
  </si>
  <si>
    <t xml:space="preserve">Капитальные вложения,                                 в том числе: </t>
  </si>
  <si>
    <t xml:space="preserve">из городского                              бюджета   </t>
  </si>
  <si>
    <t>из внебюджетных                                источников</t>
  </si>
  <si>
    <t>Прочие расходы,                                            в том числе:</t>
  </si>
  <si>
    <t xml:space="preserve">к постановлению  </t>
  </si>
  <si>
    <t>администрации города</t>
  </si>
  <si>
    <t xml:space="preserve">от ____________ №______ </t>
  </si>
  <si>
    <t>Первый заместитель главы администрации города,</t>
  </si>
  <si>
    <t xml:space="preserve">Цель.                                                    Улучшение жилищных  условий граждан, проживающих в домах, признанных аварийными и непригодными для постоянного проживания, и выполнения государственных обязательств по обеспечению жильем отдельных категорий граждан, установленных федеральным законодательством </t>
  </si>
  <si>
    <t xml:space="preserve">Мероприятие 1.2.                                           Снос аварийных домов </t>
  </si>
  <si>
    <t>Задача 2.                                                  Организация предоставления государственной поддержки на приобретение жилья отдельным категориям граждан</t>
  </si>
  <si>
    <t>Мероприятие 6.1.                                                                                                      Разработка генеральной схемы санитарной очистки территории города Барнаула</t>
  </si>
  <si>
    <t>Задача 6.                                                                                          Улучшение санитарного состояния и внешнего облика города Барнаула</t>
  </si>
  <si>
    <t>Всего:</t>
  </si>
  <si>
    <t>Приложение 7</t>
  </si>
  <si>
    <t>Приложение 8</t>
  </si>
  <si>
    <t>от 30.12.2016  №2552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</si>
</sst>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#,##0.0"/>
  </numFmts>
  <fonts count="5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color indexed="8"/>
      <name val="Times New Roman"/>
      <family val="1"/>
    </font>
    <font>
      <strike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trike/>
      <sz val="14"/>
      <color indexed="10"/>
      <name val="Times New Roman"/>
      <family val="1"/>
    </font>
    <font>
      <sz val="8"/>
      <name val="Times New Roman"/>
      <family val="2"/>
    </font>
    <font>
      <sz val="16"/>
      <color indexed="8"/>
      <name val="Times New Roman"/>
      <family val="2"/>
    </font>
    <font>
      <sz val="18"/>
      <color indexed="8"/>
      <name val="Times New Roman"/>
      <family val="2"/>
    </font>
    <font>
      <sz val="18"/>
      <name val="Times New Roman"/>
      <family val="1"/>
    </font>
    <font>
      <strike/>
      <sz val="18"/>
      <color indexed="10"/>
      <name val="Times New Roman"/>
      <family val="1"/>
    </font>
    <font>
      <sz val="10"/>
      <name val="Times New Roman"/>
      <family val="1"/>
    </font>
    <font>
      <sz val="19"/>
      <color indexed="8"/>
      <name val="Times New Roman"/>
      <family val="2"/>
    </font>
    <font>
      <sz val="14"/>
      <color indexed="8"/>
      <name val="Times New Roman"/>
      <family val="1"/>
    </font>
    <font>
      <sz val="19"/>
      <name val="Times New Roman"/>
      <family val="1"/>
    </font>
    <font>
      <sz val="19"/>
      <color indexed="10"/>
      <name val="Times New Roman"/>
      <family val="1"/>
    </font>
    <font>
      <strike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1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184" fontId="2" fillId="0" borderId="10" xfId="0" applyNumberFormat="1" applyFont="1" applyFill="1" applyBorder="1" applyAlignment="1">
      <alignment horizontal="center" vertical="center" wrapText="1"/>
    </xf>
    <xf numFmtId="184" fontId="54" fillId="0" borderId="10" xfId="0" applyNumberFormat="1" applyFont="1" applyFill="1" applyBorder="1" applyAlignment="1">
      <alignment horizontal="center" vertical="center" wrapText="1"/>
    </xf>
    <xf numFmtId="184" fontId="1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184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184" fontId="9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8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186" fontId="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184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184" fontId="0" fillId="0" borderId="0" xfId="0" applyNumberFormat="1" applyAlignment="1">
      <alignment/>
    </xf>
    <xf numFmtId="0" fontId="14" fillId="0" borderId="10" xfId="0" applyFont="1" applyBorder="1" applyAlignment="1">
      <alignment horizontal="center" vertical="top" wrapText="1"/>
    </xf>
    <xf numFmtId="0" fontId="14" fillId="32" borderId="10" xfId="0" applyFont="1" applyFill="1" applyBorder="1" applyAlignment="1">
      <alignment vertical="top" wrapText="1"/>
    </xf>
    <xf numFmtId="184" fontId="14" fillId="32" borderId="10" xfId="0" applyNumberFormat="1" applyFont="1" applyFill="1" applyBorder="1" applyAlignment="1">
      <alignment horizontal="center" vertical="center" wrapText="1"/>
    </xf>
    <xf numFmtId="184" fontId="14" fillId="32" borderId="10" xfId="0" applyNumberFormat="1" applyFont="1" applyFill="1" applyBorder="1" applyAlignment="1">
      <alignment vertical="center" wrapText="1"/>
    </xf>
    <xf numFmtId="0" fontId="16" fillId="0" borderId="0" xfId="0" applyFont="1" applyAlignment="1">
      <alignment/>
    </xf>
    <xf numFmtId="184" fontId="16" fillId="0" borderId="0" xfId="0" applyNumberFormat="1" applyFont="1" applyAlignment="1">
      <alignment/>
    </xf>
    <xf numFmtId="0" fontId="56" fillId="0" borderId="0" xfId="0" applyFont="1" applyAlignment="1">
      <alignment/>
    </xf>
    <xf numFmtId="2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/>
    </xf>
    <xf numFmtId="0" fontId="6" fillId="0" borderId="0" xfId="0" applyFont="1" applyAlignment="1">
      <alignment horizontal="justify"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3" fillId="0" borderId="0" xfId="0" applyFont="1" applyAlignment="1">
      <alignment/>
    </xf>
    <xf numFmtId="184" fontId="2" fillId="0" borderId="0" xfId="0" applyNumberFormat="1" applyFont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10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1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vertical="top" wrapText="1"/>
    </xf>
    <xf numFmtId="0" fontId="54" fillId="0" borderId="11" xfId="0" applyFont="1" applyFill="1" applyBorder="1" applyAlignment="1">
      <alignment horizontal="left" vertical="top" wrapText="1"/>
    </xf>
    <xf numFmtId="0" fontId="54" fillId="0" borderId="12" xfId="0" applyFont="1" applyFill="1" applyBorder="1" applyAlignment="1">
      <alignment horizontal="left" vertical="top" wrapText="1"/>
    </xf>
    <xf numFmtId="0" fontId="54" fillId="0" borderId="13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3" fillId="0" borderId="0" xfId="0" applyFont="1" applyAlignment="1">
      <alignment horizontal="left" wrapText="1"/>
    </xf>
    <xf numFmtId="0" fontId="14" fillId="0" borderId="10" xfId="0" applyFont="1" applyBorder="1" applyAlignment="1">
      <alignment horizontal="center" vertical="top" wrapText="1"/>
    </xf>
    <xf numFmtId="0" fontId="15" fillId="0" borderId="0" xfId="0" applyFont="1" applyFill="1" applyAlignment="1">
      <alignment horizontal="left"/>
    </xf>
    <xf numFmtId="2" fontId="15" fillId="0" borderId="0" xfId="0" applyNumberFormat="1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HNADZOR\Girkina\&#1050;&#1054;&#1052;&#1060;&#1054;&#1056;&#1058;&#1053;&#1067;&#1049;%20&#1043;&#1054;&#1056;&#1054;&#1044;\14.11.2016%20(&#1085;&#1072;&#1076;&#1086;%20&#1080;&#1089;&#1087;&#1088;&#1072;&#1074;&#1080;&#1090;&#1100;%20&#1080;&#1085;&#1076;&#1080;&#1082;&#1072;&#1090;&#1086;&#1088;&#1099;)\&#1055;&#1088;&#1080;&#1083;&#1086;&#1078;&#1077;&#1085;&#1080;&#1077;%20&#1092;&#1080;&#1085;&#1072;&#1085;&#1089;&#1080;&#1088;&#1086;&#1074;&#1072;&#1085;&#1080;&#1077;+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5"/>
      <sheetName val="Приложение 6"/>
      <sheetName val="Лист3"/>
    </sheetNames>
    <sheetDataSet>
      <sheetData sheetId="0"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E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view="pageBreakPreview" zoomScale="85" zoomScaleSheetLayoutView="85" zoomScalePageLayoutView="0" workbookViewId="0" topLeftCell="A1">
      <pane ySplit="16" topLeftCell="A20" activePane="bottomLeft" state="frozen"/>
      <selection pane="topLeft" activeCell="A1" sqref="A1"/>
      <selection pane="bottomLeft" activeCell="N1" sqref="N1"/>
    </sheetView>
  </sheetViews>
  <sheetFormatPr defaultColWidth="9.00390625" defaultRowHeight="15.75"/>
  <cols>
    <col min="1" max="1" width="3.75390625" style="15" customWidth="1"/>
    <col min="2" max="2" width="25.125" style="15" customWidth="1"/>
    <col min="3" max="3" width="14.00390625" style="15" bestFit="1" customWidth="1"/>
    <col min="4" max="4" width="14.875" style="15" customWidth="1"/>
    <col min="5" max="5" width="9.75390625" style="15" bestFit="1" customWidth="1"/>
    <col min="6" max="6" width="8.875" style="15" bestFit="1" customWidth="1"/>
    <col min="7" max="8" width="8.75390625" style="15" customWidth="1"/>
    <col min="9" max="15" width="8.875" style="15" bestFit="1" customWidth="1"/>
    <col min="16" max="16" width="9.50390625" style="15" bestFit="1" customWidth="1"/>
    <col min="17" max="17" width="14.50390625" style="15" customWidth="1"/>
    <col min="18" max="18" width="9.375" style="15" bestFit="1" customWidth="1"/>
    <col min="19" max="16384" width="9.00390625" style="15" customWidth="1"/>
  </cols>
  <sheetData>
    <row r="1" spans="13:17" ht="23.25">
      <c r="M1" s="41"/>
      <c r="N1" s="41" t="s">
        <v>107</v>
      </c>
      <c r="O1" s="41"/>
      <c r="P1" s="41"/>
      <c r="Q1" s="41"/>
    </row>
    <row r="2" spans="13:17" ht="23.25">
      <c r="M2" s="41"/>
      <c r="N2" s="41" t="s">
        <v>97</v>
      </c>
      <c r="O2" s="41"/>
      <c r="P2" s="41"/>
      <c r="Q2" s="41"/>
    </row>
    <row r="3" spans="13:17" ht="23.25">
      <c r="M3" s="41"/>
      <c r="N3" s="41" t="s">
        <v>98</v>
      </c>
      <c r="O3" s="41"/>
      <c r="P3" s="41"/>
      <c r="Q3" s="41"/>
    </row>
    <row r="4" spans="13:17" ht="23.25">
      <c r="M4" s="41"/>
      <c r="N4" s="41" t="s">
        <v>99</v>
      </c>
      <c r="O4" s="41"/>
      <c r="P4" s="41"/>
      <c r="Q4" s="41"/>
    </row>
    <row r="5" spans="13:17" ht="23.25">
      <c r="M5" s="46"/>
      <c r="N5" s="46"/>
      <c r="O5" s="46"/>
      <c r="P5" s="46"/>
      <c r="Q5" s="46"/>
    </row>
    <row r="6" spans="13:17" ht="23.25" customHeight="1">
      <c r="M6" s="42"/>
      <c r="N6" s="69" t="s">
        <v>55</v>
      </c>
      <c r="O6" s="69"/>
      <c r="P6" s="69"/>
      <c r="Q6" s="69"/>
    </row>
    <row r="7" spans="1:18" ht="19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41"/>
      <c r="N7" s="46" t="s">
        <v>47</v>
      </c>
      <c r="O7" s="46"/>
      <c r="P7" s="46"/>
      <c r="Q7" s="46"/>
      <c r="R7" s="14"/>
    </row>
    <row r="8" spans="1:18" ht="19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/>
      <c r="N8" s="46" t="s">
        <v>48</v>
      </c>
      <c r="O8" s="46"/>
      <c r="P8" s="46"/>
      <c r="Q8" s="46"/>
      <c r="R8" s="14"/>
    </row>
    <row r="9" spans="1:18" ht="19.5" customHeight="1">
      <c r="A9" s="13"/>
      <c r="B9" s="17"/>
      <c r="C9" s="17"/>
      <c r="D9" s="13"/>
      <c r="E9" s="13"/>
      <c r="F9" s="13"/>
      <c r="G9" s="13"/>
      <c r="H9" s="13"/>
      <c r="I9" s="13"/>
      <c r="J9" s="13"/>
      <c r="K9" s="13"/>
      <c r="L9" s="13"/>
      <c r="M9" s="41"/>
      <c r="N9" s="46" t="s">
        <v>49</v>
      </c>
      <c r="O9" s="46"/>
      <c r="P9" s="46"/>
      <c r="Q9" s="46"/>
      <c r="R9" s="14"/>
    </row>
    <row r="10" spans="1:18" ht="19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6"/>
      <c r="N10" s="45"/>
      <c r="O10" s="45"/>
      <c r="P10" s="45"/>
      <c r="Q10" s="45"/>
      <c r="R10" s="14"/>
    </row>
    <row r="11" spans="1:18" ht="13.5" customHeight="1" hidden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45"/>
      <c r="N11" s="45"/>
      <c r="O11" s="45"/>
      <c r="P11" s="45"/>
      <c r="Q11" s="45"/>
      <c r="R11" s="14"/>
    </row>
    <row r="12" spans="1:18" ht="45.75" customHeight="1">
      <c r="A12" s="48" t="s">
        <v>27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14"/>
    </row>
    <row r="13" ht="6.75" customHeight="1"/>
    <row r="14" spans="1:17" ht="18.75" customHeight="1">
      <c r="A14" s="53" t="s">
        <v>0</v>
      </c>
      <c r="B14" s="53" t="s">
        <v>20</v>
      </c>
      <c r="C14" s="53" t="s">
        <v>46</v>
      </c>
      <c r="D14" s="53" t="s">
        <v>1</v>
      </c>
      <c r="E14" s="53" t="s">
        <v>2</v>
      </c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 t="s">
        <v>41</v>
      </c>
    </row>
    <row r="15" spans="1:17" ht="38.25" customHeight="1">
      <c r="A15" s="53"/>
      <c r="B15" s="53"/>
      <c r="C15" s="53"/>
      <c r="D15" s="53"/>
      <c r="E15" s="18" t="s">
        <v>3</v>
      </c>
      <c r="F15" s="18" t="s">
        <v>4</v>
      </c>
      <c r="G15" s="18" t="s">
        <v>5</v>
      </c>
      <c r="H15" s="18" t="s">
        <v>6</v>
      </c>
      <c r="I15" s="18" t="s">
        <v>7</v>
      </c>
      <c r="J15" s="18" t="s">
        <v>8</v>
      </c>
      <c r="K15" s="18" t="s">
        <v>9</v>
      </c>
      <c r="L15" s="18" t="s">
        <v>10</v>
      </c>
      <c r="M15" s="18" t="s">
        <v>11</v>
      </c>
      <c r="N15" s="18" t="s">
        <v>12</v>
      </c>
      <c r="O15" s="18" t="s">
        <v>13</v>
      </c>
      <c r="P15" s="18" t="s">
        <v>14</v>
      </c>
      <c r="Q15" s="53"/>
    </row>
    <row r="16" spans="1:17" ht="15" customHeight="1">
      <c r="A16" s="12">
        <v>1</v>
      </c>
      <c r="B16" s="12">
        <v>2</v>
      </c>
      <c r="C16" s="12">
        <v>3</v>
      </c>
      <c r="D16" s="12">
        <v>4</v>
      </c>
      <c r="E16" s="12">
        <v>5</v>
      </c>
      <c r="F16" s="12">
        <v>6</v>
      </c>
      <c r="G16" s="12">
        <v>7</v>
      </c>
      <c r="H16" s="12">
        <v>8</v>
      </c>
      <c r="I16" s="12">
        <v>9</v>
      </c>
      <c r="J16" s="12">
        <v>10</v>
      </c>
      <c r="K16" s="12">
        <v>11</v>
      </c>
      <c r="L16" s="12">
        <v>12</v>
      </c>
      <c r="M16" s="12">
        <v>13</v>
      </c>
      <c r="N16" s="12">
        <v>14</v>
      </c>
      <c r="O16" s="12">
        <v>15</v>
      </c>
      <c r="P16" s="12">
        <v>16</v>
      </c>
      <c r="Q16" s="12">
        <v>17</v>
      </c>
    </row>
    <row r="17" spans="1:17" ht="16.5" customHeight="1">
      <c r="A17" s="54" t="s">
        <v>28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</row>
    <row r="18" spans="1:17" ht="27.75" customHeight="1">
      <c r="A18" s="49" t="s">
        <v>29</v>
      </c>
      <c r="B18" s="55" t="s">
        <v>101</v>
      </c>
      <c r="C18" s="49" t="s">
        <v>15</v>
      </c>
      <c r="D18" s="49" t="s">
        <v>16</v>
      </c>
      <c r="E18" s="4">
        <f>E19+E20+E21+E22</f>
        <v>145247</v>
      </c>
      <c r="F18" s="4">
        <f aca="true" t="shared" si="0" ref="F18:O18">F19+F20+F21+F22</f>
        <v>149212.9</v>
      </c>
      <c r="G18" s="4">
        <f t="shared" si="0"/>
        <v>174735.5</v>
      </c>
      <c r="H18" s="4">
        <f t="shared" si="0"/>
        <v>70493</v>
      </c>
      <c r="I18" s="4">
        <f t="shared" si="0"/>
        <v>88643</v>
      </c>
      <c r="J18" s="4">
        <f t="shared" si="0"/>
        <v>63001</v>
      </c>
      <c r="K18" s="4">
        <f t="shared" si="0"/>
        <v>63001</v>
      </c>
      <c r="L18" s="4">
        <f t="shared" si="0"/>
        <v>63001</v>
      </c>
      <c r="M18" s="4">
        <f t="shared" si="0"/>
        <v>63001</v>
      </c>
      <c r="N18" s="4">
        <f t="shared" si="0"/>
        <v>63001</v>
      </c>
      <c r="O18" s="4">
        <f t="shared" si="0"/>
        <v>63001</v>
      </c>
      <c r="P18" s="4">
        <f>O18+N18+M18+L18+K18+J18+I18+H18+G18+F18+E18</f>
        <v>1006337.4</v>
      </c>
      <c r="Q18" s="7" t="s">
        <v>17</v>
      </c>
    </row>
    <row r="19" spans="1:17" ht="27.75" customHeight="1">
      <c r="A19" s="49"/>
      <c r="B19" s="56"/>
      <c r="C19" s="49"/>
      <c r="D19" s="49"/>
      <c r="E19" s="4">
        <f>E24+E39</f>
        <v>58478.7</v>
      </c>
      <c r="F19" s="4">
        <f aca="true" t="shared" si="1" ref="F19:O19">F24+F39</f>
        <v>55483.8</v>
      </c>
      <c r="G19" s="4">
        <f t="shared" si="1"/>
        <v>26764.2</v>
      </c>
      <c r="H19" s="4">
        <f t="shared" si="1"/>
        <v>7492</v>
      </c>
      <c r="I19" s="4">
        <f t="shared" si="1"/>
        <v>23142</v>
      </c>
      <c r="J19" s="4">
        <f t="shared" si="1"/>
        <v>0</v>
      </c>
      <c r="K19" s="4">
        <f t="shared" si="1"/>
        <v>0</v>
      </c>
      <c r="L19" s="4">
        <f t="shared" si="1"/>
        <v>0</v>
      </c>
      <c r="M19" s="4">
        <f t="shared" si="1"/>
        <v>0</v>
      </c>
      <c r="N19" s="4">
        <f t="shared" si="1"/>
        <v>0</v>
      </c>
      <c r="O19" s="4">
        <f t="shared" si="1"/>
        <v>0</v>
      </c>
      <c r="P19" s="4">
        <f>O19+N19+M19+L19+K19+J19+I19+H19+G19+F19+E19</f>
        <v>171360.7</v>
      </c>
      <c r="Q19" s="7" t="s">
        <v>22</v>
      </c>
    </row>
    <row r="20" spans="1:17" ht="27.75" customHeight="1">
      <c r="A20" s="49"/>
      <c r="B20" s="56"/>
      <c r="C20" s="49"/>
      <c r="D20" s="49"/>
      <c r="E20" s="4">
        <f>E25+E40</f>
        <v>0</v>
      </c>
      <c r="F20" s="4">
        <f aca="true" t="shared" si="2" ref="F20:O20">F25+F40</f>
        <v>0</v>
      </c>
      <c r="G20" s="4">
        <f t="shared" si="2"/>
        <v>0</v>
      </c>
      <c r="H20" s="4">
        <f t="shared" si="2"/>
        <v>0</v>
      </c>
      <c r="I20" s="4">
        <f t="shared" si="2"/>
        <v>0</v>
      </c>
      <c r="J20" s="4">
        <f t="shared" si="2"/>
        <v>0</v>
      </c>
      <c r="K20" s="4">
        <f t="shared" si="2"/>
        <v>0</v>
      </c>
      <c r="L20" s="4">
        <f t="shared" si="2"/>
        <v>0</v>
      </c>
      <c r="M20" s="4">
        <f t="shared" si="2"/>
        <v>0</v>
      </c>
      <c r="N20" s="4">
        <f t="shared" si="2"/>
        <v>0</v>
      </c>
      <c r="O20" s="4">
        <f t="shared" si="2"/>
        <v>0</v>
      </c>
      <c r="P20" s="4">
        <f>O20+N20+M20+L20+K20+J20+I20+H20+G20+F20+E20</f>
        <v>0</v>
      </c>
      <c r="Q20" s="7" t="s">
        <v>18</v>
      </c>
    </row>
    <row r="21" spans="1:17" ht="27.75" customHeight="1">
      <c r="A21" s="49"/>
      <c r="B21" s="56"/>
      <c r="C21" s="49"/>
      <c r="D21" s="49"/>
      <c r="E21" s="4">
        <f>E26+E41</f>
        <v>86768.3</v>
      </c>
      <c r="F21" s="4">
        <f aca="true" t="shared" si="3" ref="F21:N21">F26+F41</f>
        <v>93729.1</v>
      </c>
      <c r="G21" s="4">
        <f t="shared" si="3"/>
        <v>65437.3</v>
      </c>
      <c r="H21" s="4">
        <f t="shared" si="3"/>
        <v>63001</v>
      </c>
      <c r="I21" s="4">
        <f t="shared" si="3"/>
        <v>65501</v>
      </c>
      <c r="J21" s="4">
        <f t="shared" si="3"/>
        <v>63001</v>
      </c>
      <c r="K21" s="4">
        <f t="shared" si="3"/>
        <v>63001</v>
      </c>
      <c r="L21" s="4">
        <f t="shared" si="3"/>
        <v>63001</v>
      </c>
      <c r="M21" s="4">
        <f t="shared" si="3"/>
        <v>63001</v>
      </c>
      <c r="N21" s="4">
        <f t="shared" si="3"/>
        <v>63001</v>
      </c>
      <c r="O21" s="4">
        <f>O26+O41</f>
        <v>63001</v>
      </c>
      <c r="P21" s="4">
        <f>O21+N21+M21+L21+K21+J21+I21+H21+G21+F21+E21</f>
        <v>752442.7</v>
      </c>
      <c r="Q21" s="7" t="s">
        <v>19</v>
      </c>
    </row>
    <row r="22" spans="1:17" ht="33.75" customHeight="1">
      <c r="A22" s="49"/>
      <c r="B22" s="57"/>
      <c r="C22" s="49"/>
      <c r="D22" s="49"/>
      <c r="E22" s="4">
        <f>E27+E42</f>
        <v>0</v>
      </c>
      <c r="F22" s="4">
        <f aca="true" t="shared" si="4" ref="F22:O22">F27+F42</f>
        <v>0</v>
      </c>
      <c r="G22" s="4">
        <f t="shared" si="4"/>
        <v>82534</v>
      </c>
      <c r="H22" s="4">
        <f t="shared" si="4"/>
        <v>0</v>
      </c>
      <c r="I22" s="4">
        <f t="shared" si="4"/>
        <v>0</v>
      </c>
      <c r="J22" s="4">
        <f t="shared" si="4"/>
        <v>0</v>
      </c>
      <c r="K22" s="4">
        <f t="shared" si="4"/>
        <v>0</v>
      </c>
      <c r="L22" s="4">
        <f t="shared" si="4"/>
        <v>0</v>
      </c>
      <c r="M22" s="4">
        <f t="shared" si="4"/>
        <v>0</v>
      </c>
      <c r="N22" s="4">
        <f t="shared" si="4"/>
        <v>0</v>
      </c>
      <c r="O22" s="4">
        <f t="shared" si="4"/>
        <v>0</v>
      </c>
      <c r="P22" s="4">
        <f>O22+N22+M22+L22+K22+J22+I22+H22+G22+F22+E22</f>
        <v>82534</v>
      </c>
      <c r="Q22" s="7" t="s">
        <v>21</v>
      </c>
    </row>
    <row r="23" spans="1:17" ht="27.75" customHeight="1">
      <c r="A23" s="49" t="s">
        <v>30</v>
      </c>
      <c r="B23" s="55" t="s">
        <v>50</v>
      </c>
      <c r="C23" s="49" t="s">
        <v>15</v>
      </c>
      <c r="D23" s="49" t="s">
        <v>16</v>
      </c>
      <c r="E23" s="4">
        <f>E24+E25+E26+E27</f>
        <v>86768.3</v>
      </c>
      <c r="F23" s="4">
        <f aca="true" t="shared" si="5" ref="F23:P23">F24+F25+F26+F27</f>
        <v>93729.1</v>
      </c>
      <c r="G23" s="4">
        <f t="shared" si="5"/>
        <v>147971.3</v>
      </c>
      <c r="H23" s="4">
        <f t="shared" si="5"/>
        <v>63001</v>
      </c>
      <c r="I23" s="4">
        <f t="shared" si="5"/>
        <v>65501</v>
      </c>
      <c r="J23" s="4">
        <f t="shared" si="5"/>
        <v>63001</v>
      </c>
      <c r="K23" s="4">
        <f t="shared" si="5"/>
        <v>63001</v>
      </c>
      <c r="L23" s="4">
        <f t="shared" si="5"/>
        <v>63001</v>
      </c>
      <c r="M23" s="4">
        <f t="shared" si="5"/>
        <v>63001</v>
      </c>
      <c r="N23" s="4">
        <f t="shared" si="5"/>
        <v>63001</v>
      </c>
      <c r="O23" s="4">
        <f t="shared" si="5"/>
        <v>63001</v>
      </c>
      <c r="P23" s="4">
        <f t="shared" si="5"/>
        <v>834976.7</v>
      </c>
      <c r="Q23" s="7" t="s">
        <v>17</v>
      </c>
    </row>
    <row r="24" spans="1:17" ht="27.75" customHeight="1">
      <c r="A24" s="49"/>
      <c r="B24" s="56"/>
      <c r="C24" s="49"/>
      <c r="D24" s="49"/>
      <c r="E24" s="4">
        <f>E29+E34</f>
        <v>0</v>
      </c>
      <c r="F24" s="4">
        <f aca="true" t="shared" si="6" ref="F24:P24">F29+F34</f>
        <v>0</v>
      </c>
      <c r="G24" s="4">
        <f t="shared" si="6"/>
        <v>0</v>
      </c>
      <c r="H24" s="4">
        <f t="shared" si="6"/>
        <v>0</v>
      </c>
      <c r="I24" s="4">
        <f t="shared" si="6"/>
        <v>0</v>
      </c>
      <c r="J24" s="4">
        <f t="shared" si="6"/>
        <v>0</v>
      </c>
      <c r="K24" s="4">
        <f t="shared" si="6"/>
        <v>0</v>
      </c>
      <c r="L24" s="4">
        <f t="shared" si="6"/>
        <v>0</v>
      </c>
      <c r="M24" s="4">
        <f t="shared" si="6"/>
        <v>0</v>
      </c>
      <c r="N24" s="4">
        <f t="shared" si="6"/>
        <v>0</v>
      </c>
      <c r="O24" s="4">
        <f t="shared" si="6"/>
        <v>0</v>
      </c>
      <c r="P24" s="4">
        <f t="shared" si="6"/>
        <v>0</v>
      </c>
      <c r="Q24" s="7" t="s">
        <v>22</v>
      </c>
    </row>
    <row r="25" spans="1:17" ht="21" customHeight="1">
      <c r="A25" s="49"/>
      <c r="B25" s="56"/>
      <c r="C25" s="49"/>
      <c r="D25" s="49"/>
      <c r="E25" s="4">
        <f aca="true" t="shared" si="7" ref="E25:P27">E30+E35</f>
        <v>0</v>
      </c>
      <c r="F25" s="4">
        <f t="shared" si="7"/>
        <v>0</v>
      </c>
      <c r="G25" s="4">
        <f t="shared" si="7"/>
        <v>0</v>
      </c>
      <c r="H25" s="4">
        <f t="shared" si="7"/>
        <v>0</v>
      </c>
      <c r="I25" s="4">
        <f t="shared" si="7"/>
        <v>0</v>
      </c>
      <c r="J25" s="4">
        <f t="shared" si="7"/>
        <v>0</v>
      </c>
      <c r="K25" s="4">
        <f t="shared" si="7"/>
        <v>0</v>
      </c>
      <c r="L25" s="4">
        <f t="shared" si="7"/>
        <v>0</v>
      </c>
      <c r="M25" s="4">
        <f t="shared" si="7"/>
        <v>0</v>
      </c>
      <c r="N25" s="4">
        <f t="shared" si="7"/>
        <v>0</v>
      </c>
      <c r="O25" s="4">
        <f t="shared" si="7"/>
        <v>0</v>
      </c>
      <c r="P25" s="4">
        <f t="shared" si="7"/>
        <v>0</v>
      </c>
      <c r="Q25" s="7" t="s">
        <v>18</v>
      </c>
    </row>
    <row r="26" spans="1:17" ht="25.5" customHeight="1">
      <c r="A26" s="49"/>
      <c r="B26" s="56"/>
      <c r="C26" s="49"/>
      <c r="D26" s="49"/>
      <c r="E26" s="4">
        <f>E31+E36</f>
        <v>86768.3</v>
      </c>
      <c r="F26" s="4">
        <f aca="true" t="shared" si="8" ref="F26:O26">F31+F36</f>
        <v>93729.1</v>
      </c>
      <c r="G26" s="4">
        <f t="shared" si="8"/>
        <v>65437.3</v>
      </c>
      <c r="H26" s="4">
        <f t="shared" si="8"/>
        <v>63001</v>
      </c>
      <c r="I26" s="4">
        <f t="shared" si="8"/>
        <v>65501</v>
      </c>
      <c r="J26" s="4">
        <f t="shared" si="8"/>
        <v>63001</v>
      </c>
      <c r="K26" s="4">
        <f t="shared" si="8"/>
        <v>63001</v>
      </c>
      <c r="L26" s="4">
        <f t="shared" si="8"/>
        <v>63001</v>
      </c>
      <c r="M26" s="4">
        <f t="shared" si="8"/>
        <v>63001</v>
      </c>
      <c r="N26" s="4">
        <f t="shared" si="8"/>
        <v>63001</v>
      </c>
      <c r="O26" s="4">
        <f t="shared" si="8"/>
        <v>63001</v>
      </c>
      <c r="P26" s="4">
        <f t="shared" si="7"/>
        <v>752442.7</v>
      </c>
      <c r="Q26" s="7" t="s">
        <v>19</v>
      </c>
    </row>
    <row r="27" spans="1:17" ht="27.75" customHeight="1">
      <c r="A27" s="49"/>
      <c r="B27" s="57"/>
      <c r="C27" s="49"/>
      <c r="D27" s="49"/>
      <c r="E27" s="4">
        <f t="shared" si="7"/>
        <v>0</v>
      </c>
      <c r="F27" s="4">
        <f t="shared" si="7"/>
        <v>0</v>
      </c>
      <c r="G27" s="4">
        <f t="shared" si="7"/>
        <v>82534</v>
      </c>
      <c r="H27" s="4">
        <f t="shared" si="7"/>
        <v>0</v>
      </c>
      <c r="I27" s="4">
        <f t="shared" si="7"/>
        <v>0</v>
      </c>
      <c r="J27" s="4">
        <f t="shared" si="7"/>
        <v>0</v>
      </c>
      <c r="K27" s="4">
        <f t="shared" si="7"/>
        <v>0</v>
      </c>
      <c r="L27" s="4">
        <f t="shared" si="7"/>
        <v>0</v>
      </c>
      <c r="M27" s="4">
        <f t="shared" si="7"/>
        <v>0</v>
      </c>
      <c r="N27" s="4">
        <f t="shared" si="7"/>
        <v>0</v>
      </c>
      <c r="O27" s="4">
        <f t="shared" si="7"/>
        <v>0</v>
      </c>
      <c r="P27" s="4">
        <f t="shared" si="7"/>
        <v>82534</v>
      </c>
      <c r="Q27" s="7" t="s">
        <v>21</v>
      </c>
    </row>
    <row r="28" spans="1:17" ht="30.75" customHeight="1">
      <c r="A28" s="58" t="s">
        <v>60</v>
      </c>
      <c r="B28" s="55" t="s">
        <v>42</v>
      </c>
      <c r="C28" s="49" t="s">
        <v>15</v>
      </c>
      <c r="D28" s="49" t="s">
        <v>16</v>
      </c>
      <c r="E28" s="4">
        <f>E29+E30+E31+E32</f>
        <v>79733.8</v>
      </c>
      <c r="F28" s="4">
        <f aca="true" t="shared" si="9" ref="F28:O28">F29+F30+F31+F32</f>
        <v>82847.9</v>
      </c>
      <c r="G28" s="4">
        <f t="shared" si="9"/>
        <v>144971.3</v>
      </c>
      <c r="H28" s="4">
        <f t="shared" si="9"/>
        <v>60001</v>
      </c>
      <c r="I28" s="4">
        <f t="shared" si="9"/>
        <v>62501</v>
      </c>
      <c r="J28" s="4">
        <f t="shared" si="9"/>
        <v>60001</v>
      </c>
      <c r="K28" s="4">
        <f t="shared" si="9"/>
        <v>60001</v>
      </c>
      <c r="L28" s="4">
        <f t="shared" si="9"/>
        <v>60001</v>
      </c>
      <c r="M28" s="4">
        <f t="shared" si="9"/>
        <v>60001</v>
      </c>
      <c r="N28" s="4">
        <f t="shared" si="9"/>
        <v>60001</v>
      </c>
      <c r="O28" s="4">
        <f t="shared" si="9"/>
        <v>60001</v>
      </c>
      <c r="P28" s="4">
        <f>SUM(E28:O28)</f>
        <v>790061</v>
      </c>
      <c r="Q28" s="7" t="s">
        <v>17</v>
      </c>
    </row>
    <row r="29" spans="1:17" ht="30.75" customHeight="1">
      <c r="A29" s="58"/>
      <c r="B29" s="56"/>
      <c r="C29" s="49"/>
      <c r="D29" s="49"/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f>SUM(E29:O29)</f>
        <v>0</v>
      </c>
      <c r="Q29" s="7" t="s">
        <v>22</v>
      </c>
    </row>
    <row r="30" spans="1:17" ht="24.75" customHeight="1">
      <c r="A30" s="58"/>
      <c r="B30" s="56"/>
      <c r="C30" s="49"/>
      <c r="D30" s="49"/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f>SUM(E30:O30)</f>
        <v>0</v>
      </c>
      <c r="Q30" s="7" t="s">
        <v>18</v>
      </c>
    </row>
    <row r="31" spans="1:17" ht="26.25" customHeight="1">
      <c r="A31" s="58"/>
      <c r="B31" s="56"/>
      <c r="C31" s="49"/>
      <c r="D31" s="49"/>
      <c r="E31" s="4">
        <v>79733.8</v>
      </c>
      <c r="F31" s="4">
        <v>82847.9</v>
      </c>
      <c r="G31" s="4">
        <v>62437.3</v>
      </c>
      <c r="H31" s="4">
        <v>60001</v>
      </c>
      <c r="I31" s="4">
        <v>62501</v>
      </c>
      <c r="J31" s="4">
        <v>60001</v>
      </c>
      <c r="K31" s="4">
        <v>60001</v>
      </c>
      <c r="L31" s="4">
        <v>60001</v>
      </c>
      <c r="M31" s="4">
        <v>60001</v>
      </c>
      <c r="N31" s="4">
        <v>60001</v>
      </c>
      <c r="O31" s="4">
        <v>60001</v>
      </c>
      <c r="P31" s="4">
        <f>SUM(E31:O31)</f>
        <v>707527</v>
      </c>
      <c r="Q31" s="7" t="s">
        <v>19</v>
      </c>
    </row>
    <row r="32" spans="1:17" ht="27.75" customHeight="1">
      <c r="A32" s="58"/>
      <c r="B32" s="57"/>
      <c r="C32" s="49"/>
      <c r="D32" s="49"/>
      <c r="E32" s="4">
        <v>0</v>
      </c>
      <c r="F32" s="4">
        <v>0</v>
      </c>
      <c r="G32" s="4">
        <v>82534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f>SUM(E32:O32)</f>
        <v>82534</v>
      </c>
      <c r="Q32" s="7" t="s">
        <v>21</v>
      </c>
    </row>
    <row r="33" spans="1:17" ht="30.75" customHeight="1">
      <c r="A33" s="49" t="s">
        <v>61</v>
      </c>
      <c r="B33" s="50" t="s">
        <v>102</v>
      </c>
      <c r="C33" s="49" t="s">
        <v>15</v>
      </c>
      <c r="D33" s="49" t="s">
        <v>16</v>
      </c>
      <c r="E33" s="4">
        <f>E34+E35+E36+E37</f>
        <v>7034.5</v>
      </c>
      <c r="F33" s="4">
        <f aca="true" t="shared" si="10" ref="F33:O33">F34+F35+F36+F37</f>
        <v>10881.2</v>
      </c>
      <c r="G33" s="4">
        <f t="shared" si="10"/>
        <v>3000</v>
      </c>
      <c r="H33" s="4">
        <f t="shared" si="10"/>
        <v>3000</v>
      </c>
      <c r="I33" s="4">
        <f t="shared" si="10"/>
        <v>3000</v>
      </c>
      <c r="J33" s="4">
        <f t="shared" si="10"/>
        <v>3000</v>
      </c>
      <c r="K33" s="4">
        <f t="shared" si="10"/>
        <v>3000</v>
      </c>
      <c r="L33" s="4">
        <f t="shared" si="10"/>
        <v>3000</v>
      </c>
      <c r="M33" s="4">
        <f t="shared" si="10"/>
        <v>3000</v>
      </c>
      <c r="N33" s="4">
        <f t="shared" si="10"/>
        <v>3000</v>
      </c>
      <c r="O33" s="4">
        <f t="shared" si="10"/>
        <v>3000</v>
      </c>
      <c r="P33" s="4">
        <f>P34+P35+P36</f>
        <v>44915.7</v>
      </c>
      <c r="Q33" s="7" t="s">
        <v>17</v>
      </c>
    </row>
    <row r="34" spans="1:17" ht="30.75" customHeight="1">
      <c r="A34" s="49"/>
      <c r="B34" s="50"/>
      <c r="C34" s="49"/>
      <c r="D34" s="49"/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f>SUM(E34:O34)</f>
        <v>0</v>
      </c>
      <c r="Q34" s="7" t="s">
        <v>22</v>
      </c>
    </row>
    <row r="35" spans="1:17" ht="30.75" customHeight="1">
      <c r="A35" s="49"/>
      <c r="B35" s="50"/>
      <c r="C35" s="49"/>
      <c r="D35" s="49"/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f>SUM(E35:O35)</f>
        <v>0</v>
      </c>
      <c r="Q35" s="7" t="s">
        <v>18</v>
      </c>
    </row>
    <row r="36" spans="1:17" ht="30.75" customHeight="1">
      <c r="A36" s="49"/>
      <c r="B36" s="50"/>
      <c r="C36" s="49"/>
      <c r="D36" s="49"/>
      <c r="E36" s="4">
        <v>7034.5</v>
      </c>
      <c r="F36" s="4">
        <v>10881.2</v>
      </c>
      <c r="G36" s="4">
        <v>3000</v>
      </c>
      <c r="H36" s="4">
        <v>3000</v>
      </c>
      <c r="I36" s="4">
        <v>3000</v>
      </c>
      <c r="J36" s="4">
        <v>3000</v>
      </c>
      <c r="K36" s="4">
        <v>3000</v>
      </c>
      <c r="L36" s="4">
        <v>3000</v>
      </c>
      <c r="M36" s="4">
        <v>3000</v>
      </c>
      <c r="N36" s="4">
        <v>3000</v>
      </c>
      <c r="O36" s="4">
        <v>3000</v>
      </c>
      <c r="P36" s="4">
        <f>SUM(E36:O36)</f>
        <v>44915.7</v>
      </c>
      <c r="Q36" s="7" t="s">
        <v>19</v>
      </c>
    </row>
    <row r="37" spans="1:17" ht="30.75" customHeight="1">
      <c r="A37" s="49"/>
      <c r="B37" s="50"/>
      <c r="C37" s="49"/>
      <c r="D37" s="49"/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f>SUM(E37:O37)</f>
        <v>0</v>
      </c>
      <c r="Q37" s="7" t="s">
        <v>21</v>
      </c>
    </row>
    <row r="38" spans="1:17" ht="30.75" customHeight="1">
      <c r="A38" s="49" t="s">
        <v>31</v>
      </c>
      <c r="B38" s="59" t="s">
        <v>103</v>
      </c>
      <c r="C38" s="49" t="s">
        <v>54</v>
      </c>
      <c r="D38" s="49" t="s">
        <v>16</v>
      </c>
      <c r="E38" s="4">
        <f aca="true" t="shared" si="11" ref="E38:O38">E39+E40+E41+E42</f>
        <v>58478.7</v>
      </c>
      <c r="F38" s="4">
        <f t="shared" si="11"/>
        <v>55483.8</v>
      </c>
      <c r="G38" s="4">
        <f t="shared" si="11"/>
        <v>26764.2</v>
      </c>
      <c r="H38" s="4">
        <f t="shared" si="11"/>
        <v>7492</v>
      </c>
      <c r="I38" s="4">
        <f t="shared" si="11"/>
        <v>23142</v>
      </c>
      <c r="J38" s="4">
        <f t="shared" si="11"/>
        <v>0</v>
      </c>
      <c r="K38" s="4">
        <f t="shared" si="11"/>
        <v>0</v>
      </c>
      <c r="L38" s="4">
        <f t="shared" si="11"/>
        <v>0</v>
      </c>
      <c r="M38" s="4">
        <f t="shared" si="11"/>
        <v>0</v>
      </c>
      <c r="N38" s="4">
        <f t="shared" si="11"/>
        <v>0</v>
      </c>
      <c r="O38" s="4">
        <f t="shared" si="11"/>
        <v>0</v>
      </c>
      <c r="P38" s="4">
        <f>O38+N38+M38+L38+K38+J38+I38+H38+G38+F38+E38</f>
        <v>171360.7</v>
      </c>
      <c r="Q38" s="7" t="s">
        <v>17</v>
      </c>
    </row>
    <row r="39" spans="1:17" ht="30.75" customHeight="1">
      <c r="A39" s="49"/>
      <c r="B39" s="59"/>
      <c r="C39" s="49"/>
      <c r="D39" s="49"/>
      <c r="E39" s="4">
        <f>E44</f>
        <v>58478.7</v>
      </c>
      <c r="F39" s="4">
        <f aca="true" t="shared" si="12" ref="F39:O39">F44</f>
        <v>55483.8</v>
      </c>
      <c r="G39" s="4">
        <f t="shared" si="12"/>
        <v>26764.2</v>
      </c>
      <c r="H39" s="4">
        <f t="shared" si="12"/>
        <v>7492</v>
      </c>
      <c r="I39" s="4">
        <f t="shared" si="12"/>
        <v>23142</v>
      </c>
      <c r="J39" s="4">
        <f t="shared" si="12"/>
        <v>0</v>
      </c>
      <c r="K39" s="4">
        <f t="shared" si="12"/>
        <v>0</v>
      </c>
      <c r="L39" s="4">
        <f t="shared" si="12"/>
        <v>0</v>
      </c>
      <c r="M39" s="4">
        <f t="shared" si="12"/>
        <v>0</v>
      </c>
      <c r="N39" s="4">
        <f t="shared" si="12"/>
        <v>0</v>
      </c>
      <c r="O39" s="4">
        <f t="shared" si="12"/>
        <v>0</v>
      </c>
      <c r="P39" s="4">
        <f>O39+N39+M39+L39+K39+J39+I39+H39+G39+F39+E39</f>
        <v>171360.7</v>
      </c>
      <c r="Q39" s="7" t="s">
        <v>22</v>
      </c>
    </row>
    <row r="40" spans="1:17" ht="30.75" customHeight="1">
      <c r="A40" s="49"/>
      <c r="B40" s="59"/>
      <c r="C40" s="49"/>
      <c r="D40" s="49"/>
      <c r="E40" s="4">
        <f>E45</f>
        <v>0</v>
      </c>
      <c r="F40" s="4">
        <f aca="true" t="shared" si="13" ref="F40:O40">F45</f>
        <v>0</v>
      </c>
      <c r="G40" s="4">
        <f t="shared" si="13"/>
        <v>0</v>
      </c>
      <c r="H40" s="4">
        <f t="shared" si="13"/>
        <v>0</v>
      </c>
      <c r="I40" s="4">
        <f t="shared" si="13"/>
        <v>0</v>
      </c>
      <c r="J40" s="4">
        <f t="shared" si="13"/>
        <v>0</v>
      </c>
      <c r="K40" s="4">
        <f t="shared" si="13"/>
        <v>0</v>
      </c>
      <c r="L40" s="4">
        <f t="shared" si="13"/>
        <v>0</v>
      </c>
      <c r="M40" s="4">
        <f t="shared" si="13"/>
        <v>0</v>
      </c>
      <c r="N40" s="4">
        <f t="shared" si="13"/>
        <v>0</v>
      </c>
      <c r="O40" s="4">
        <f t="shared" si="13"/>
        <v>0</v>
      </c>
      <c r="P40" s="4">
        <f>O40+N40+M40+L40+K40+J40+I40+H40+G40+F40+E40</f>
        <v>0</v>
      </c>
      <c r="Q40" s="7" t="s">
        <v>18</v>
      </c>
    </row>
    <row r="41" spans="1:17" ht="30.75" customHeight="1">
      <c r="A41" s="49"/>
      <c r="B41" s="59"/>
      <c r="C41" s="49"/>
      <c r="D41" s="49"/>
      <c r="E41" s="4">
        <f>E46</f>
        <v>0</v>
      </c>
      <c r="F41" s="4">
        <f aca="true" t="shared" si="14" ref="F41:O41">F46</f>
        <v>0</v>
      </c>
      <c r="G41" s="4">
        <f t="shared" si="14"/>
        <v>0</v>
      </c>
      <c r="H41" s="4">
        <f t="shared" si="14"/>
        <v>0</v>
      </c>
      <c r="I41" s="4">
        <f t="shared" si="14"/>
        <v>0</v>
      </c>
      <c r="J41" s="4">
        <f t="shared" si="14"/>
        <v>0</v>
      </c>
      <c r="K41" s="4">
        <f t="shared" si="14"/>
        <v>0</v>
      </c>
      <c r="L41" s="4">
        <f t="shared" si="14"/>
        <v>0</v>
      </c>
      <c r="M41" s="4">
        <f t="shared" si="14"/>
        <v>0</v>
      </c>
      <c r="N41" s="4">
        <f t="shared" si="14"/>
        <v>0</v>
      </c>
      <c r="O41" s="4">
        <f t="shared" si="14"/>
        <v>0</v>
      </c>
      <c r="P41" s="4">
        <f>O41+N41+M41+L41+K41+J41+I41+H41+G41+F41+E41</f>
        <v>0</v>
      </c>
      <c r="Q41" s="7" t="s">
        <v>19</v>
      </c>
    </row>
    <row r="42" spans="1:17" ht="30.75" customHeight="1">
      <c r="A42" s="49"/>
      <c r="B42" s="59"/>
      <c r="C42" s="49"/>
      <c r="D42" s="49"/>
      <c r="E42" s="4">
        <f>E47</f>
        <v>0</v>
      </c>
      <c r="F42" s="4">
        <f aca="true" t="shared" si="15" ref="F42:O42">F47</f>
        <v>0</v>
      </c>
      <c r="G42" s="4">
        <f t="shared" si="15"/>
        <v>0</v>
      </c>
      <c r="H42" s="4">
        <f t="shared" si="15"/>
        <v>0</v>
      </c>
      <c r="I42" s="4">
        <f t="shared" si="15"/>
        <v>0</v>
      </c>
      <c r="J42" s="4">
        <f t="shared" si="15"/>
        <v>0</v>
      </c>
      <c r="K42" s="4">
        <f t="shared" si="15"/>
        <v>0</v>
      </c>
      <c r="L42" s="4">
        <f t="shared" si="15"/>
        <v>0</v>
      </c>
      <c r="M42" s="4">
        <f t="shared" si="15"/>
        <v>0</v>
      </c>
      <c r="N42" s="4">
        <f t="shared" si="15"/>
        <v>0</v>
      </c>
      <c r="O42" s="4">
        <f t="shared" si="15"/>
        <v>0</v>
      </c>
      <c r="P42" s="4">
        <f>O42+N42+M42+L42+K42+J42+I42+H42+G42+F42+E42</f>
        <v>0</v>
      </c>
      <c r="Q42" s="7" t="s">
        <v>21</v>
      </c>
    </row>
    <row r="43" spans="1:17" ht="30.75" customHeight="1">
      <c r="A43" s="49" t="s">
        <v>62</v>
      </c>
      <c r="B43" s="50" t="s">
        <v>26</v>
      </c>
      <c r="C43" s="49" t="s">
        <v>54</v>
      </c>
      <c r="D43" s="49" t="s">
        <v>16</v>
      </c>
      <c r="E43" s="4">
        <f>E44+E45+E46+E47</f>
        <v>58478.7</v>
      </c>
      <c r="F43" s="4">
        <f aca="true" t="shared" si="16" ref="F43:O43">F44+F45+F46+F47</f>
        <v>55483.8</v>
      </c>
      <c r="G43" s="4">
        <f t="shared" si="16"/>
        <v>26764.2</v>
      </c>
      <c r="H43" s="4">
        <f t="shared" si="16"/>
        <v>7492</v>
      </c>
      <c r="I43" s="4">
        <f t="shared" si="16"/>
        <v>23142</v>
      </c>
      <c r="J43" s="4">
        <f t="shared" si="16"/>
        <v>0</v>
      </c>
      <c r="K43" s="4">
        <f t="shared" si="16"/>
        <v>0</v>
      </c>
      <c r="L43" s="4">
        <f t="shared" si="16"/>
        <v>0</v>
      </c>
      <c r="M43" s="4">
        <f t="shared" si="16"/>
        <v>0</v>
      </c>
      <c r="N43" s="4">
        <f t="shared" si="16"/>
        <v>0</v>
      </c>
      <c r="O43" s="4">
        <f t="shared" si="16"/>
        <v>0</v>
      </c>
      <c r="P43" s="4">
        <f>P44+P45+P46+P47</f>
        <v>171360.7</v>
      </c>
      <c r="Q43" s="7" t="s">
        <v>17</v>
      </c>
    </row>
    <row r="44" spans="1:17" ht="30.75" customHeight="1">
      <c r="A44" s="49"/>
      <c r="B44" s="50"/>
      <c r="C44" s="49"/>
      <c r="D44" s="49"/>
      <c r="E44" s="4">
        <v>58478.7</v>
      </c>
      <c r="F44" s="4">
        <f>41572.5+13911.3</f>
        <v>55483.8</v>
      </c>
      <c r="G44" s="4">
        <f>24049.8+2714.4</f>
        <v>26764.2</v>
      </c>
      <c r="H44" s="4">
        <v>7492</v>
      </c>
      <c r="I44" s="4">
        <v>23142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f>SUM(E44:O44)</f>
        <v>171360.7</v>
      </c>
      <c r="Q44" s="7" t="s">
        <v>22</v>
      </c>
    </row>
    <row r="45" spans="1:17" ht="30.75" customHeight="1">
      <c r="A45" s="49"/>
      <c r="B45" s="50"/>
      <c r="C45" s="49"/>
      <c r="D45" s="49"/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f>SUM(E45:O45)</f>
        <v>0</v>
      </c>
      <c r="Q45" s="7" t="s">
        <v>18</v>
      </c>
    </row>
    <row r="46" spans="1:17" ht="30.75" customHeight="1">
      <c r="A46" s="49"/>
      <c r="B46" s="50"/>
      <c r="C46" s="49"/>
      <c r="D46" s="49"/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f>SUM(E46:O46)</f>
        <v>0</v>
      </c>
      <c r="Q46" s="7" t="s">
        <v>19</v>
      </c>
    </row>
    <row r="47" spans="1:17" ht="30.75" customHeight="1">
      <c r="A47" s="49"/>
      <c r="B47" s="50"/>
      <c r="C47" s="49"/>
      <c r="D47" s="49"/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f>SUM(E47:O47)</f>
        <v>0</v>
      </c>
      <c r="Q47" s="7" t="s">
        <v>21</v>
      </c>
    </row>
    <row r="48" spans="1:17" ht="19.5" customHeight="1">
      <c r="A48" s="60" t="s">
        <v>37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2"/>
    </row>
    <row r="49" spans="1:17" ht="30" customHeight="1">
      <c r="A49" s="49" t="s">
        <v>32</v>
      </c>
      <c r="B49" s="50" t="s">
        <v>43</v>
      </c>
      <c r="C49" s="49" t="s">
        <v>15</v>
      </c>
      <c r="D49" s="49" t="s">
        <v>16</v>
      </c>
      <c r="E49" s="4">
        <f>E50+E51+E52+E53</f>
        <v>132841.3</v>
      </c>
      <c r="F49" s="4">
        <f aca="true" t="shared" si="17" ref="F49:O49">F50+F51+F52+F53</f>
        <v>111946</v>
      </c>
      <c r="G49" s="4">
        <f t="shared" si="17"/>
        <v>136191.6</v>
      </c>
      <c r="H49" s="4">
        <f t="shared" si="17"/>
        <v>136378.8</v>
      </c>
      <c r="I49" s="4">
        <f t="shared" si="17"/>
        <v>135972.2</v>
      </c>
      <c r="J49" s="4">
        <f t="shared" si="17"/>
        <v>140413.1</v>
      </c>
      <c r="K49" s="4">
        <f t="shared" si="17"/>
        <v>140046.2</v>
      </c>
      <c r="L49" s="4">
        <f t="shared" si="17"/>
        <v>139697.6</v>
      </c>
      <c r="M49" s="4">
        <f t="shared" si="17"/>
        <v>139366.4</v>
      </c>
      <c r="N49" s="4">
        <f t="shared" si="17"/>
        <v>139051.8</v>
      </c>
      <c r="O49" s="4">
        <f t="shared" si="17"/>
        <v>138469</v>
      </c>
      <c r="P49" s="4">
        <f aca="true" t="shared" si="18" ref="P49:P58">O49+N49+M49+L49+K49+J49+I49+H49+G49+F49+E49</f>
        <v>1490374</v>
      </c>
      <c r="Q49" s="7" t="s">
        <v>17</v>
      </c>
    </row>
    <row r="50" spans="1:17" ht="30" customHeight="1">
      <c r="A50" s="49"/>
      <c r="B50" s="50"/>
      <c r="C50" s="49"/>
      <c r="D50" s="49"/>
      <c r="E50" s="4">
        <f>E55</f>
        <v>0</v>
      </c>
      <c r="F50" s="4">
        <f aca="true" t="shared" si="19" ref="F50:O50">F55</f>
        <v>0</v>
      </c>
      <c r="G50" s="4">
        <f t="shared" si="19"/>
        <v>0</v>
      </c>
      <c r="H50" s="4">
        <f t="shared" si="19"/>
        <v>0</v>
      </c>
      <c r="I50" s="4">
        <f t="shared" si="19"/>
        <v>0</v>
      </c>
      <c r="J50" s="4">
        <f t="shared" si="19"/>
        <v>0</v>
      </c>
      <c r="K50" s="4">
        <f t="shared" si="19"/>
        <v>0</v>
      </c>
      <c r="L50" s="4">
        <f t="shared" si="19"/>
        <v>0</v>
      </c>
      <c r="M50" s="4">
        <f t="shared" si="19"/>
        <v>0</v>
      </c>
      <c r="N50" s="4">
        <f t="shared" si="19"/>
        <v>0</v>
      </c>
      <c r="O50" s="4">
        <f t="shared" si="19"/>
        <v>0</v>
      </c>
      <c r="P50" s="4">
        <f t="shared" si="18"/>
        <v>0</v>
      </c>
      <c r="Q50" s="7" t="s">
        <v>22</v>
      </c>
    </row>
    <row r="51" spans="1:17" ht="30" customHeight="1">
      <c r="A51" s="49"/>
      <c r="B51" s="50"/>
      <c r="C51" s="49"/>
      <c r="D51" s="49"/>
      <c r="E51" s="4">
        <f>E56</f>
        <v>0</v>
      </c>
      <c r="F51" s="4">
        <f aca="true" t="shared" si="20" ref="F51:O51">F56</f>
        <v>0</v>
      </c>
      <c r="G51" s="4">
        <f t="shared" si="20"/>
        <v>0</v>
      </c>
      <c r="H51" s="4">
        <f t="shared" si="20"/>
        <v>0</v>
      </c>
      <c r="I51" s="4">
        <f t="shared" si="20"/>
        <v>0</v>
      </c>
      <c r="J51" s="4">
        <f t="shared" si="20"/>
        <v>0</v>
      </c>
      <c r="K51" s="4">
        <f t="shared" si="20"/>
        <v>0</v>
      </c>
      <c r="L51" s="4">
        <f t="shared" si="20"/>
        <v>0</v>
      </c>
      <c r="M51" s="4">
        <f t="shared" si="20"/>
        <v>0</v>
      </c>
      <c r="N51" s="4">
        <f t="shared" si="20"/>
        <v>0</v>
      </c>
      <c r="O51" s="4">
        <f t="shared" si="20"/>
        <v>0</v>
      </c>
      <c r="P51" s="4">
        <f t="shared" si="18"/>
        <v>0</v>
      </c>
      <c r="Q51" s="7" t="s">
        <v>18</v>
      </c>
    </row>
    <row r="52" spans="1:17" ht="30" customHeight="1">
      <c r="A52" s="49"/>
      <c r="B52" s="50"/>
      <c r="C52" s="49"/>
      <c r="D52" s="49"/>
      <c r="E52" s="4">
        <f>E57</f>
        <v>132841.3</v>
      </c>
      <c r="F52" s="4">
        <f aca="true" t="shared" si="21" ref="F52:O52">F57</f>
        <v>111946</v>
      </c>
      <c r="G52" s="4">
        <f t="shared" si="21"/>
        <v>136191.6</v>
      </c>
      <c r="H52" s="4">
        <f t="shared" si="21"/>
        <v>136378.8</v>
      </c>
      <c r="I52" s="4">
        <f t="shared" si="21"/>
        <v>135972.2</v>
      </c>
      <c r="J52" s="4">
        <f t="shared" si="21"/>
        <v>140413.1</v>
      </c>
      <c r="K52" s="4">
        <f t="shared" si="21"/>
        <v>140046.2</v>
      </c>
      <c r="L52" s="4">
        <f t="shared" si="21"/>
        <v>139697.6</v>
      </c>
      <c r="M52" s="4">
        <f t="shared" si="21"/>
        <v>139366.4</v>
      </c>
      <c r="N52" s="4">
        <f t="shared" si="21"/>
        <v>139051.8</v>
      </c>
      <c r="O52" s="4">
        <f t="shared" si="21"/>
        <v>138469</v>
      </c>
      <c r="P52" s="4">
        <f t="shared" si="18"/>
        <v>1490374</v>
      </c>
      <c r="Q52" s="7" t="s">
        <v>19</v>
      </c>
    </row>
    <row r="53" spans="1:17" ht="30" customHeight="1">
      <c r="A53" s="49"/>
      <c r="B53" s="50"/>
      <c r="C53" s="49"/>
      <c r="D53" s="49"/>
      <c r="E53" s="4">
        <f>E58</f>
        <v>0</v>
      </c>
      <c r="F53" s="4">
        <f aca="true" t="shared" si="22" ref="F53:O53">F58</f>
        <v>0</v>
      </c>
      <c r="G53" s="4">
        <f t="shared" si="22"/>
        <v>0</v>
      </c>
      <c r="H53" s="4">
        <f t="shared" si="22"/>
        <v>0</v>
      </c>
      <c r="I53" s="4">
        <f t="shared" si="22"/>
        <v>0</v>
      </c>
      <c r="J53" s="4">
        <f t="shared" si="22"/>
        <v>0</v>
      </c>
      <c r="K53" s="4">
        <f t="shared" si="22"/>
        <v>0</v>
      </c>
      <c r="L53" s="4">
        <f t="shared" si="22"/>
        <v>0</v>
      </c>
      <c r="M53" s="4">
        <f t="shared" si="22"/>
        <v>0</v>
      </c>
      <c r="N53" s="4">
        <f t="shared" si="22"/>
        <v>0</v>
      </c>
      <c r="O53" s="4">
        <f t="shared" si="22"/>
        <v>0</v>
      </c>
      <c r="P53" s="4">
        <f t="shared" si="18"/>
        <v>0</v>
      </c>
      <c r="Q53" s="7" t="s">
        <v>21</v>
      </c>
    </row>
    <row r="54" spans="1:17" ht="30" customHeight="1">
      <c r="A54" s="49" t="s">
        <v>33</v>
      </c>
      <c r="B54" s="59" t="s">
        <v>59</v>
      </c>
      <c r="C54" s="49" t="s">
        <v>15</v>
      </c>
      <c r="D54" s="49" t="s">
        <v>16</v>
      </c>
      <c r="E54" s="4">
        <f>E55+E56+E57+E58</f>
        <v>132841.3</v>
      </c>
      <c r="F54" s="4">
        <f aca="true" t="shared" si="23" ref="F54:P54">F55+F56+F57+F58</f>
        <v>111946</v>
      </c>
      <c r="G54" s="4">
        <f t="shared" si="23"/>
        <v>136191.6</v>
      </c>
      <c r="H54" s="4">
        <f t="shared" si="23"/>
        <v>136378.8</v>
      </c>
      <c r="I54" s="4">
        <f t="shared" si="23"/>
        <v>135972.2</v>
      </c>
      <c r="J54" s="4">
        <f t="shared" si="23"/>
        <v>140413.1</v>
      </c>
      <c r="K54" s="4">
        <f t="shared" si="23"/>
        <v>140046.2</v>
      </c>
      <c r="L54" s="4">
        <f t="shared" si="23"/>
        <v>139697.6</v>
      </c>
      <c r="M54" s="4">
        <f t="shared" si="23"/>
        <v>139366.4</v>
      </c>
      <c r="N54" s="4">
        <f t="shared" si="23"/>
        <v>139051.8</v>
      </c>
      <c r="O54" s="4">
        <f t="shared" si="23"/>
        <v>138469</v>
      </c>
      <c r="P54" s="4">
        <f t="shared" si="23"/>
        <v>1490374</v>
      </c>
      <c r="Q54" s="7" t="s">
        <v>17</v>
      </c>
    </row>
    <row r="55" spans="1:18" ht="30" customHeight="1">
      <c r="A55" s="49"/>
      <c r="B55" s="59"/>
      <c r="C55" s="49"/>
      <c r="D55" s="49"/>
      <c r="E55" s="4">
        <f>E60</f>
        <v>0</v>
      </c>
      <c r="F55" s="4">
        <f aca="true" t="shared" si="24" ref="F55:O55">F60</f>
        <v>0</v>
      </c>
      <c r="G55" s="4">
        <f t="shared" si="24"/>
        <v>0</v>
      </c>
      <c r="H55" s="4">
        <f t="shared" si="24"/>
        <v>0</v>
      </c>
      <c r="I55" s="4">
        <f t="shared" si="24"/>
        <v>0</v>
      </c>
      <c r="J55" s="4">
        <f t="shared" si="24"/>
        <v>0</v>
      </c>
      <c r="K55" s="4">
        <f t="shared" si="24"/>
        <v>0</v>
      </c>
      <c r="L55" s="4">
        <f t="shared" si="24"/>
        <v>0</v>
      </c>
      <c r="M55" s="4">
        <f t="shared" si="24"/>
        <v>0</v>
      </c>
      <c r="N55" s="4">
        <f t="shared" si="24"/>
        <v>0</v>
      </c>
      <c r="O55" s="4">
        <f t="shared" si="24"/>
        <v>0</v>
      </c>
      <c r="P55" s="4">
        <f t="shared" si="18"/>
        <v>0</v>
      </c>
      <c r="Q55" s="7" t="s">
        <v>22</v>
      </c>
      <c r="R55" s="19"/>
    </row>
    <row r="56" spans="1:17" ht="30" customHeight="1">
      <c r="A56" s="49"/>
      <c r="B56" s="59"/>
      <c r="C56" s="49"/>
      <c r="D56" s="49"/>
      <c r="E56" s="4">
        <f>E61</f>
        <v>0</v>
      </c>
      <c r="F56" s="4">
        <f aca="true" t="shared" si="25" ref="F56:O56">F61</f>
        <v>0</v>
      </c>
      <c r="G56" s="4">
        <f t="shared" si="25"/>
        <v>0</v>
      </c>
      <c r="H56" s="4">
        <f t="shared" si="25"/>
        <v>0</v>
      </c>
      <c r="I56" s="4">
        <f t="shared" si="25"/>
        <v>0</v>
      </c>
      <c r="J56" s="4">
        <f t="shared" si="25"/>
        <v>0</v>
      </c>
      <c r="K56" s="4">
        <f t="shared" si="25"/>
        <v>0</v>
      </c>
      <c r="L56" s="4">
        <f t="shared" si="25"/>
        <v>0</v>
      </c>
      <c r="M56" s="4">
        <f t="shared" si="25"/>
        <v>0</v>
      </c>
      <c r="N56" s="4">
        <f t="shared" si="25"/>
        <v>0</v>
      </c>
      <c r="O56" s="4">
        <f t="shared" si="25"/>
        <v>0</v>
      </c>
      <c r="P56" s="4">
        <f t="shared" si="18"/>
        <v>0</v>
      </c>
      <c r="Q56" s="7" t="s">
        <v>18</v>
      </c>
    </row>
    <row r="57" spans="1:17" ht="30" customHeight="1">
      <c r="A57" s="49"/>
      <c r="B57" s="59"/>
      <c r="C57" s="49"/>
      <c r="D57" s="49"/>
      <c r="E57" s="4">
        <f>E62+E67+E72+E77+E82+E87+E92</f>
        <v>132841.3</v>
      </c>
      <c r="F57" s="4">
        <f aca="true" t="shared" si="26" ref="F57:O57">F62+F67+F72+F77+F82+F87+F92</f>
        <v>111946</v>
      </c>
      <c r="G57" s="4">
        <f t="shared" si="26"/>
        <v>136191.6</v>
      </c>
      <c r="H57" s="4">
        <f t="shared" si="26"/>
        <v>136378.8</v>
      </c>
      <c r="I57" s="4">
        <f t="shared" si="26"/>
        <v>135972.2</v>
      </c>
      <c r="J57" s="4">
        <f t="shared" si="26"/>
        <v>140413.1</v>
      </c>
      <c r="K57" s="4">
        <f t="shared" si="26"/>
        <v>140046.2</v>
      </c>
      <c r="L57" s="4">
        <f t="shared" si="26"/>
        <v>139697.6</v>
      </c>
      <c r="M57" s="4">
        <f t="shared" si="26"/>
        <v>139366.4</v>
      </c>
      <c r="N57" s="4">
        <f t="shared" si="26"/>
        <v>139051.8</v>
      </c>
      <c r="O57" s="4">
        <f t="shared" si="26"/>
        <v>138469</v>
      </c>
      <c r="P57" s="4">
        <f t="shared" si="18"/>
        <v>1490374</v>
      </c>
      <c r="Q57" s="7" t="s">
        <v>19</v>
      </c>
    </row>
    <row r="58" spans="1:17" ht="30" customHeight="1">
      <c r="A58" s="49"/>
      <c r="B58" s="59"/>
      <c r="C58" s="49"/>
      <c r="D58" s="49"/>
      <c r="E58" s="4">
        <f>E63</f>
        <v>0</v>
      </c>
      <c r="F58" s="4">
        <f aca="true" t="shared" si="27" ref="F58:O58">F63</f>
        <v>0</v>
      </c>
      <c r="G58" s="4">
        <f t="shared" si="27"/>
        <v>0</v>
      </c>
      <c r="H58" s="4">
        <f t="shared" si="27"/>
        <v>0</v>
      </c>
      <c r="I58" s="4">
        <f t="shared" si="27"/>
        <v>0</v>
      </c>
      <c r="J58" s="4">
        <f t="shared" si="27"/>
        <v>0</v>
      </c>
      <c r="K58" s="4">
        <f t="shared" si="27"/>
        <v>0</v>
      </c>
      <c r="L58" s="4">
        <f t="shared" si="27"/>
        <v>0</v>
      </c>
      <c r="M58" s="4">
        <f t="shared" si="27"/>
        <v>0</v>
      </c>
      <c r="N58" s="4">
        <f t="shared" si="27"/>
        <v>0</v>
      </c>
      <c r="O58" s="4">
        <f t="shared" si="27"/>
        <v>0</v>
      </c>
      <c r="P58" s="4">
        <f t="shared" si="18"/>
        <v>0</v>
      </c>
      <c r="Q58" s="7" t="s">
        <v>21</v>
      </c>
    </row>
    <row r="59" spans="1:17" ht="30" customHeight="1">
      <c r="A59" s="49" t="s">
        <v>64</v>
      </c>
      <c r="B59" s="50" t="s">
        <v>63</v>
      </c>
      <c r="C59" s="49" t="s">
        <v>15</v>
      </c>
      <c r="D59" s="49" t="s">
        <v>16</v>
      </c>
      <c r="E59" s="4">
        <f>E60+E61+E62+E63</f>
        <v>103720.6</v>
      </c>
      <c r="F59" s="4">
        <f aca="true" t="shared" si="28" ref="F59:O59">F60+F61+F62+F63</f>
        <v>101010.8</v>
      </c>
      <c r="G59" s="4">
        <f t="shared" si="28"/>
        <v>121746.8</v>
      </c>
      <c r="H59" s="4">
        <f t="shared" si="28"/>
        <v>121746.8</v>
      </c>
      <c r="I59" s="4">
        <f t="shared" si="28"/>
        <v>121746.8</v>
      </c>
      <c r="J59" s="4">
        <f t="shared" si="28"/>
        <v>121746.8</v>
      </c>
      <c r="K59" s="4">
        <f t="shared" si="28"/>
        <v>121746.8</v>
      </c>
      <c r="L59" s="4">
        <f t="shared" si="28"/>
        <v>121746.8</v>
      </c>
      <c r="M59" s="4">
        <f t="shared" si="28"/>
        <v>121746.8</v>
      </c>
      <c r="N59" s="4">
        <f t="shared" si="28"/>
        <v>121746.8</v>
      </c>
      <c r="O59" s="4">
        <f t="shared" si="28"/>
        <v>121746.8</v>
      </c>
      <c r="P59" s="4">
        <f>P60+P61+P62+P63</f>
        <v>1300452.6</v>
      </c>
      <c r="Q59" s="7" t="s">
        <v>17</v>
      </c>
    </row>
    <row r="60" spans="1:17" ht="30" customHeight="1">
      <c r="A60" s="49"/>
      <c r="B60" s="50"/>
      <c r="C60" s="49"/>
      <c r="D60" s="49"/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f>SUM(E60:O60)</f>
        <v>0</v>
      </c>
      <c r="Q60" s="7" t="s">
        <v>22</v>
      </c>
    </row>
    <row r="61" spans="1:17" ht="30" customHeight="1">
      <c r="A61" s="49"/>
      <c r="B61" s="50"/>
      <c r="C61" s="49"/>
      <c r="D61" s="49"/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f>SUM(E61:O61)</f>
        <v>0</v>
      </c>
      <c r="Q61" s="7" t="s">
        <v>18</v>
      </c>
    </row>
    <row r="62" spans="1:17" ht="30" customHeight="1">
      <c r="A62" s="49"/>
      <c r="B62" s="50"/>
      <c r="C62" s="49"/>
      <c r="D62" s="49"/>
      <c r="E62" s="4">
        <v>103720.6</v>
      </c>
      <c r="F62" s="4">
        <v>101010.8</v>
      </c>
      <c r="G62" s="4">
        <v>121746.8</v>
      </c>
      <c r="H62" s="4">
        <v>121746.8</v>
      </c>
      <c r="I62" s="4">
        <v>121746.8</v>
      </c>
      <c r="J62" s="4">
        <v>121746.8</v>
      </c>
      <c r="K62" s="4">
        <v>121746.8</v>
      </c>
      <c r="L62" s="4">
        <v>121746.8</v>
      </c>
      <c r="M62" s="4">
        <v>121746.8</v>
      </c>
      <c r="N62" s="4">
        <v>121746.8</v>
      </c>
      <c r="O62" s="4">
        <v>121746.8</v>
      </c>
      <c r="P62" s="4">
        <f>SUM(E62:O62)</f>
        <v>1300452.6</v>
      </c>
      <c r="Q62" s="7" t="s">
        <v>19</v>
      </c>
    </row>
    <row r="63" spans="1:17" ht="30" customHeight="1">
      <c r="A63" s="49"/>
      <c r="B63" s="50"/>
      <c r="C63" s="49"/>
      <c r="D63" s="49"/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f>SUM(E63:O63)</f>
        <v>0</v>
      </c>
      <c r="Q63" s="7" t="s">
        <v>21</v>
      </c>
    </row>
    <row r="64" spans="1:17" ht="30" customHeight="1">
      <c r="A64" s="49" t="s">
        <v>65</v>
      </c>
      <c r="B64" s="50" t="s">
        <v>66</v>
      </c>
      <c r="C64" s="49" t="s">
        <v>3</v>
      </c>
      <c r="D64" s="49" t="s">
        <v>16</v>
      </c>
      <c r="E64" s="4">
        <f aca="true" t="shared" si="29" ref="E64:O64">E65+E66+E67+E68</f>
        <v>9876.5</v>
      </c>
      <c r="F64" s="4">
        <f t="shared" si="29"/>
        <v>0</v>
      </c>
      <c r="G64" s="4">
        <f t="shared" si="29"/>
        <v>0</v>
      </c>
      <c r="H64" s="4">
        <f t="shared" si="29"/>
        <v>0</v>
      </c>
      <c r="I64" s="4">
        <f t="shared" si="29"/>
        <v>0</v>
      </c>
      <c r="J64" s="4">
        <f t="shared" si="29"/>
        <v>0</v>
      </c>
      <c r="K64" s="4">
        <f t="shared" si="29"/>
        <v>0</v>
      </c>
      <c r="L64" s="4">
        <f t="shared" si="29"/>
        <v>0</v>
      </c>
      <c r="M64" s="4">
        <f t="shared" si="29"/>
        <v>0</v>
      </c>
      <c r="N64" s="4">
        <f t="shared" si="29"/>
        <v>0</v>
      </c>
      <c r="O64" s="4">
        <f t="shared" si="29"/>
        <v>0</v>
      </c>
      <c r="P64" s="4">
        <f>P65+P66+P67+P68</f>
        <v>9876.5</v>
      </c>
      <c r="Q64" s="7" t="s">
        <v>17</v>
      </c>
    </row>
    <row r="65" spans="1:17" ht="30" customHeight="1">
      <c r="A65" s="49"/>
      <c r="B65" s="50"/>
      <c r="C65" s="49"/>
      <c r="D65" s="49"/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f>SUM(E65:O65)</f>
        <v>0</v>
      </c>
      <c r="Q65" s="7" t="s">
        <v>22</v>
      </c>
    </row>
    <row r="66" spans="1:17" ht="30" customHeight="1">
      <c r="A66" s="49"/>
      <c r="B66" s="50"/>
      <c r="C66" s="49"/>
      <c r="D66" s="49"/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f>SUM(E66:O66)</f>
        <v>0</v>
      </c>
      <c r="Q66" s="7" t="s">
        <v>18</v>
      </c>
    </row>
    <row r="67" spans="1:17" ht="30" customHeight="1">
      <c r="A67" s="49"/>
      <c r="B67" s="50"/>
      <c r="C67" s="49"/>
      <c r="D67" s="49"/>
      <c r="E67" s="4">
        <v>9876.5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f>SUM(E67:O67)</f>
        <v>9876.5</v>
      </c>
      <c r="Q67" s="7" t="s">
        <v>19</v>
      </c>
    </row>
    <row r="68" spans="1:17" ht="30" customHeight="1">
      <c r="A68" s="49"/>
      <c r="B68" s="50"/>
      <c r="C68" s="49"/>
      <c r="D68" s="49"/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f>SUM(E68:O68)</f>
        <v>0</v>
      </c>
      <c r="Q68" s="7" t="s">
        <v>21</v>
      </c>
    </row>
    <row r="69" spans="1:17" ht="30.75" customHeight="1">
      <c r="A69" s="49" t="s">
        <v>67</v>
      </c>
      <c r="B69" s="50" t="s">
        <v>68</v>
      </c>
      <c r="C69" s="49" t="s">
        <v>15</v>
      </c>
      <c r="D69" s="49" t="s">
        <v>16</v>
      </c>
      <c r="E69" s="4">
        <f aca="true" t="shared" si="30" ref="E69:P69">E70+E71+E72+E73</f>
        <v>9473.8</v>
      </c>
      <c r="F69" s="4">
        <f t="shared" si="30"/>
        <v>1246.3</v>
      </c>
      <c r="G69" s="4">
        <f t="shared" si="30"/>
        <v>4384.8</v>
      </c>
      <c r="H69" s="4">
        <f t="shared" si="30"/>
        <v>5000</v>
      </c>
      <c r="I69" s="4">
        <f t="shared" si="30"/>
        <v>5000</v>
      </c>
      <c r="J69" s="4">
        <f t="shared" si="30"/>
        <v>10000</v>
      </c>
      <c r="K69" s="4">
        <f t="shared" si="30"/>
        <v>10000</v>
      </c>
      <c r="L69" s="4">
        <f t="shared" si="30"/>
        <v>10000</v>
      </c>
      <c r="M69" s="4">
        <f t="shared" si="30"/>
        <v>10000</v>
      </c>
      <c r="N69" s="4">
        <f t="shared" si="30"/>
        <v>10000</v>
      </c>
      <c r="O69" s="4">
        <f t="shared" si="30"/>
        <v>10000</v>
      </c>
      <c r="P69" s="4">
        <f t="shared" si="30"/>
        <v>85104.9</v>
      </c>
      <c r="Q69" s="7" t="s">
        <v>17</v>
      </c>
    </row>
    <row r="70" spans="1:17" ht="30.75" customHeight="1">
      <c r="A70" s="49"/>
      <c r="B70" s="50"/>
      <c r="C70" s="49"/>
      <c r="D70" s="49"/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f>O70+N70+M70+L70+K70+J70+I70+H70+G70+F70+E70</f>
        <v>0</v>
      </c>
      <c r="Q70" s="7" t="s">
        <v>22</v>
      </c>
    </row>
    <row r="71" spans="1:17" ht="30.75" customHeight="1">
      <c r="A71" s="49"/>
      <c r="B71" s="50"/>
      <c r="C71" s="49"/>
      <c r="D71" s="49"/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f>O71+N71+M71+L71+K71+J71+I71+H71+G71+F71+E71</f>
        <v>0</v>
      </c>
      <c r="Q71" s="7" t="s">
        <v>18</v>
      </c>
    </row>
    <row r="72" spans="1:17" ht="30.75" customHeight="1">
      <c r="A72" s="49"/>
      <c r="B72" s="50"/>
      <c r="C72" s="49"/>
      <c r="D72" s="49"/>
      <c r="E72" s="4">
        <v>9473.8</v>
      </c>
      <c r="F72" s="4">
        <v>1246.3</v>
      </c>
      <c r="G72" s="4">
        <v>4384.8</v>
      </c>
      <c r="H72" s="4">
        <v>5000</v>
      </c>
      <c r="I72" s="4">
        <v>5000</v>
      </c>
      <c r="J72" s="4">
        <v>10000</v>
      </c>
      <c r="K72" s="4">
        <v>10000</v>
      </c>
      <c r="L72" s="4">
        <v>10000</v>
      </c>
      <c r="M72" s="4">
        <v>10000</v>
      </c>
      <c r="N72" s="4">
        <v>10000</v>
      </c>
      <c r="O72" s="4">
        <v>10000</v>
      </c>
      <c r="P72" s="4">
        <f>O72+N72+M72+L72+K72+J72+I72+H72+G72+F72+E72</f>
        <v>85104.9</v>
      </c>
      <c r="Q72" s="7" t="s">
        <v>19</v>
      </c>
    </row>
    <row r="73" spans="1:17" ht="30.75" customHeight="1">
      <c r="A73" s="49"/>
      <c r="B73" s="50"/>
      <c r="C73" s="49"/>
      <c r="D73" s="49"/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f>O73+N73+M73+L73+K73+J73+I73+H73+G73+F73+E73</f>
        <v>0</v>
      </c>
      <c r="Q73" s="7" t="s">
        <v>21</v>
      </c>
    </row>
    <row r="74" spans="1:17" ht="30.75" customHeight="1">
      <c r="A74" s="49" t="s">
        <v>69</v>
      </c>
      <c r="B74" s="50" t="s">
        <v>70</v>
      </c>
      <c r="C74" s="49" t="s">
        <v>15</v>
      </c>
      <c r="D74" s="49" t="s">
        <v>44</v>
      </c>
      <c r="E74" s="4">
        <f>E75+E76+E77+E78</f>
        <v>70.4</v>
      </c>
      <c r="F74" s="4">
        <f aca="true" t="shared" si="31" ref="F74:P74">F75+F76+F77+F78</f>
        <v>681.9</v>
      </c>
      <c r="G74" s="4">
        <f t="shared" si="31"/>
        <v>500</v>
      </c>
      <c r="H74" s="4">
        <f t="shared" si="31"/>
        <v>500</v>
      </c>
      <c r="I74" s="4">
        <f t="shared" si="31"/>
        <v>500</v>
      </c>
      <c r="J74" s="4">
        <f t="shared" si="31"/>
        <v>227.2</v>
      </c>
      <c r="K74" s="4">
        <f t="shared" si="31"/>
        <v>227.2</v>
      </c>
      <c r="L74" s="4">
        <f t="shared" si="31"/>
        <v>227.2</v>
      </c>
      <c r="M74" s="4">
        <f t="shared" si="31"/>
        <v>227.2</v>
      </c>
      <c r="N74" s="4">
        <f t="shared" si="31"/>
        <v>227.2</v>
      </c>
      <c r="O74" s="4">
        <f t="shared" si="31"/>
        <v>227.2</v>
      </c>
      <c r="P74" s="4">
        <f t="shared" si="31"/>
        <v>3615.5</v>
      </c>
      <c r="Q74" s="7" t="s">
        <v>17</v>
      </c>
    </row>
    <row r="75" spans="1:17" ht="30.75" customHeight="1">
      <c r="A75" s="49"/>
      <c r="B75" s="50"/>
      <c r="C75" s="49"/>
      <c r="D75" s="49"/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f>SUM(E75:O75)</f>
        <v>0</v>
      </c>
      <c r="Q75" s="7" t="s">
        <v>22</v>
      </c>
    </row>
    <row r="76" spans="1:17" ht="30.75" customHeight="1">
      <c r="A76" s="49"/>
      <c r="B76" s="50"/>
      <c r="C76" s="49"/>
      <c r="D76" s="49"/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f>SUM(E76:O76)</f>
        <v>0</v>
      </c>
      <c r="Q76" s="7" t="s">
        <v>18</v>
      </c>
    </row>
    <row r="77" spans="1:17" ht="30.75" customHeight="1">
      <c r="A77" s="49"/>
      <c r="B77" s="50"/>
      <c r="C77" s="49"/>
      <c r="D77" s="49"/>
      <c r="E77" s="4">
        <v>70.4</v>
      </c>
      <c r="F77" s="4">
        <f>4.9+677</f>
        <v>681.9</v>
      </c>
      <c r="G77" s="5">
        <v>500</v>
      </c>
      <c r="H77" s="5">
        <v>500</v>
      </c>
      <c r="I77" s="5">
        <v>500</v>
      </c>
      <c r="J77" s="5">
        <v>227.2</v>
      </c>
      <c r="K77" s="5">
        <v>227.2</v>
      </c>
      <c r="L77" s="5">
        <v>227.2</v>
      </c>
      <c r="M77" s="5">
        <v>227.2</v>
      </c>
      <c r="N77" s="5">
        <v>227.2</v>
      </c>
      <c r="O77" s="5">
        <v>227.2</v>
      </c>
      <c r="P77" s="4">
        <f>SUM(E77:O77)</f>
        <v>3615.5</v>
      </c>
      <c r="Q77" s="7" t="s">
        <v>19</v>
      </c>
    </row>
    <row r="78" spans="1:17" ht="30.75" customHeight="1">
      <c r="A78" s="49"/>
      <c r="B78" s="50"/>
      <c r="C78" s="49"/>
      <c r="D78" s="49"/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f>SUM(E78:O78)</f>
        <v>0</v>
      </c>
      <c r="Q78" s="7" t="s">
        <v>21</v>
      </c>
    </row>
    <row r="79" spans="1:17" ht="30.75" customHeight="1">
      <c r="A79" s="49" t="s">
        <v>71</v>
      </c>
      <c r="B79" s="50" t="s">
        <v>72</v>
      </c>
      <c r="C79" s="49" t="s">
        <v>15</v>
      </c>
      <c r="D79" s="49" t="s">
        <v>16</v>
      </c>
      <c r="E79" s="4">
        <f>E80+E81+E82+E83</f>
        <v>1300</v>
      </c>
      <c r="F79" s="4">
        <f aca="true" t="shared" si="32" ref="F79:P79">F80+F81+F82+F83</f>
        <v>1000</v>
      </c>
      <c r="G79" s="4">
        <f t="shared" si="32"/>
        <v>1000</v>
      </c>
      <c r="H79" s="4">
        <f t="shared" si="32"/>
        <v>1000</v>
      </c>
      <c r="I79" s="4">
        <f t="shared" si="32"/>
        <v>1000</v>
      </c>
      <c r="J79" s="4">
        <f t="shared" si="32"/>
        <v>1000</v>
      </c>
      <c r="K79" s="4">
        <f t="shared" si="32"/>
        <v>1000</v>
      </c>
      <c r="L79" s="4">
        <f t="shared" si="32"/>
        <v>1000</v>
      </c>
      <c r="M79" s="4">
        <f t="shared" si="32"/>
        <v>1000</v>
      </c>
      <c r="N79" s="4">
        <f t="shared" si="32"/>
        <v>1000</v>
      </c>
      <c r="O79" s="4">
        <f t="shared" si="32"/>
        <v>1000</v>
      </c>
      <c r="P79" s="4">
        <f t="shared" si="32"/>
        <v>11300</v>
      </c>
      <c r="Q79" s="7" t="s">
        <v>17</v>
      </c>
    </row>
    <row r="80" spans="1:17" ht="30.75" customHeight="1">
      <c r="A80" s="49"/>
      <c r="B80" s="63"/>
      <c r="C80" s="49"/>
      <c r="D80" s="49"/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f>SUM(E80:O80)</f>
        <v>0</v>
      </c>
      <c r="Q80" s="7" t="s">
        <v>22</v>
      </c>
    </row>
    <row r="81" spans="1:17" ht="30.75" customHeight="1">
      <c r="A81" s="49"/>
      <c r="B81" s="63"/>
      <c r="C81" s="49"/>
      <c r="D81" s="49"/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f>SUM(E81:O81)</f>
        <v>0</v>
      </c>
      <c r="Q81" s="7" t="s">
        <v>18</v>
      </c>
    </row>
    <row r="82" spans="1:17" ht="30.75" customHeight="1">
      <c r="A82" s="49"/>
      <c r="B82" s="63"/>
      <c r="C82" s="49"/>
      <c r="D82" s="49"/>
      <c r="E82" s="4">
        <v>1300</v>
      </c>
      <c r="F82" s="4">
        <v>1000</v>
      </c>
      <c r="G82" s="4">
        <v>1000</v>
      </c>
      <c r="H82" s="4">
        <v>1000</v>
      </c>
      <c r="I82" s="4">
        <v>1000</v>
      </c>
      <c r="J82" s="4">
        <v>1000</v>
      </c>
      <c r="K82" s="4">
        <v>1000</v>
      </c>
      <c r="L82" s="4">
        <v>1000</v>
      </c>
      <c r="M82" s="4">
        <v>1000</v>
      </c>
      <c r="N82" s="4">
        <v>1000</v>
      </c>
      <c r="O82" s="4">
        <v>1000</v>
      </c>
      <c r="P82" s="4">
        <f>SUM(E82:O82)</f>
        <v>11300</v>
      </c>
      <c r="Q82" s="7" t="s">
        <v>19</v>
      </c>
    </row>
    <row r="83" spans="1:17" ht="30.75" customHeight="1">
      <c r="A83" s="49"/>
      <c r="B83" s="63"/>
      <c r="C83" s="49"/>
      <c r="D83" s="49"/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f>SUM(E83:O83)</f>
        <v>0</v>
      </c>
      <c r="Q83" s="7" t="s">
        <v>21</v>
      </c>
    </row>
    <row r="84" spans="1:17" ht="30.75" customHeight="1">
      <c r="A84" s="49" t="s">
        <v>73</v>
      </c>
      <c r="B84" s="55" t="s">
        <v>74</v>
      </c>
      <c r="C84" s="49" t="s">
        <v>15</v>
      </c>
      <c r="D84" s="49" t="s">
        <v>23</v>
      </c>
      <c r="E84" s="4">
        <f>E85+E86+E87+E88</f>
        <v>8400</v>
      </c>
      <c r="F84" s="4">
        <f aca="true" t="shared" si="33" ref="F84:P84">F85+F86+F87+F88</f>
        <v>8007</v>
      </c>
      <c r="G84" s="4">
        <f t="shared" si="33"/>
        <v>8560</v>
      </c>
      <c r="H84" s="4">
        <f t="shared" si="33"/>
        <v>8132</v>
      </c>
      <c r="I84" s="4">
        <f t="shared" si="33"/>
        <v>7725.4</v>
      </c>
      <c r="J84" s="4">
        <f t="shared" si="33"/>
        <v>7439.1</v>
      </c>
      <c r="K84" s="4">
        <f t="shared" si="33"/>
        <v>7072.2</v>
      </c>
      <c r="L84" s="4">
        <f t="shared" si="33"/>
        <v>6723.6</v>
      </c>
      <c r="M84" s="4">
        <f t="shared" si="33"/>
        <v>6392.4</v>
      </c>
      <c r="N84" s="4">
        <f t="shared" si="33"/>
        <v>6077.8</v>
      </c>
      <c r="O84" s="4">
        <f t="shared" si="33"/>
        <v>5495</v>
      </c>
      <c r="P84" s="4">
        <f t="shared" si="33"/>
        <v>80024.5</v>
      </c>
      <c r="Q84" s="7" t="s">
        <v>17</v>
      </c>
    </row>
    <row r="85" spans="1:17" ht="30.75" customHeight="1">
      <c r="A85" s="49"/>
      <c r="B85" s="56"/>
      <c r="C85" s="49"/>
      <c r="D85" s="49"/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f>SUM(E85:O85)</f>
        <v>0</v>
      </c>
      <c r="Q85" s="7" t="s">
        <v>22</v>
      </c>
    </row>
    <row r="86" spans="1:17" ht="30.75" customHeight="1">
      <c r="A86" s="49"/>
      <c r="B86" s="56"/>
      <c r="C86" s="49"/>
      <c r="D86" s="49"/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f>SUM(E86:O86)</f>
        <v>0</v>
      </c>
      <c r="Q86" s="7" t="s">
        <v>18</v>
      </c>
    </row>
    <row r="87" spans="1:17" ht="30.75" customHeight="1">
      <c r="A87" s="49"/>
      <c r="B87" s="56"/>
      <c r="C87" s="49"/>
      <c r="D87" s="49"/>
      <c r="E87" s="4">
        <v>8400</v>
      </c>
      <c r="F87" s="4">
        <v>8007</v>
      </c>
      <c r="G87" s="5">
        <v>8560</v>
      </c>
      <c r="H87" s="5">
        <v>8132</v>
      </c>
      <c r="I87" s="5">
        <v>7725.4</v>
      </c>
      <c r="J87" s="5">
        <f>(I87*0.95)+100</f>
        <v>7439.1</v>
      </c>
      <c r="K87" s="5">
        <f>(7339.13*0.95)+100</f>
        <v>7072.2</v>
      </c>
      <c r="L87" s="5">
        <f>(6972.2*0.95)+100</f>
        <v>6723.6</v>
      </c>
      <c r="M87" s="5">
        <f>(6623.6*0.95)+100</f>
        <v>6392.4</v>
      </c>
      <c r="N87" s="5">
        <f>(6292.4*0.95)+100</f>
        <v>6077.8</v>
      </c>
      <c r="O87" s="5">
        <f>(5678.9*0.95)+100</f>
        <v>5495</v>
      </c>
      <c r="P87" s="4">
        <f>SUM(E87:O87)</f>
        <v>80024.5</v>
      </c>
      <c r="Q87" s="7" t="s">
        <v>19</v>
      </c>
    </row>
    <row r="88" spans="1:17" ht="30.75" customHeight="1">
      <c r="A88" s="49"/>
      <c r="B88" s="57"/>
      <c r="C88" s="49"/>
      <c r="D88" s="49"/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f>SUM(E88:O88)</f>
        <v>0</v>
      </c>
      <c r="Q88" s="7" t="s">
        <v>21</v>
      </c>
    </row>
    <row r="89" spans="1:17" ht="30.75" customHeight="1" hidden="1">
      <c r="A89" s="49" t="s">
        <v>58</v>
      </c>
      <c r="B89" s="55" t="s">
        <v>56</v>
      </c>
      <c r="C89" s="49" t="s">
        <v>53</v>
      </c>
      <c r="D89" s="49" t="s">
        <v>23</v>
      </c>
      <c r="E89" s="4">
        <f>E90+E91+E92+E93</f>
        <v>0</v>
      </c>
      <c r="F89" s="4">
        <f aca="true" t="shared" si="34" ref="F89:O89">F90+F91+F92+F93</f>
        <v>0</v>
      </c>
      <c r="G89" s="4">
        <f t="shared" si="34"/>
        <v>0</v>
      </c>
      <c r="H89" s="4">
        <f t="shared" si="34"/>
        <v>0</v>
      </c>
      <c r="I89" s="4">
        <f t="shared" si="34"/>
        <v>0</v>
      </c>
      <c r="J89" s="4">
        <f t="shared" si="34"/>
        <v>0</v>
      </c>
      <c r="K89" s="4">
        <f t="shared" si="34"/>
        <v>0</v>
      </c>
      <c r="L89" s="4">
        <f t="shared" si="34"/>
        <v>0</v>
      </c>
      <c r="M89" s="4">
        <f t="shared" si="34"/>
        <v>0</v>
      </c>
      <c r="N89" s="4">
        <f t="shared" si="34"/>
        <v>0</v>
      </c>
      <c r="O89" s="4">
        <f t="shared" si="34"/>
        <v>0</v>
      </c>
      <c r="P89" s="4">
        <f>P90+P91+P92+P93</f>
        <v>0</v>
      </c>
      <c r="Q89" s="7" t="s">
        <v>17</v>
      </c>
    </row>
    <row r="90" spans="1:17" ht="30.75" customHeight="1" hidden="1">
      <c r="A90" s="49"/>
      <c r="B90" s="56"/>
      <c r="C90" s="49"/>
      <c r="D90" s="49"/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f>SUM(E90:O90)</f>
        <v>0</v>
      </c>
      <c r="Q90" s="7" t="s">
        <v>22</v>
      </c>
    </row>
    <row r="91" spans="1:17" ht="30.75" customHeight="1" hidden="1">
      <c r="A91" s="49"/>
      <c r="B91" s="56"/>
      <c r="C91" s="49"/>
      <c r="D91" s="49"/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f>SUM(E91:O91)</f>
        <v>0</v>
      </c>
      <c r="Q91" s="7" t="s">
        <v>18</v>
      </c>
    </row>
    <row r="92" spans="1:17" ht="30.75" customHeight="1" hidden="1">
      <c r="A92" s="49"/>
      <c r="B92" s="56"/>
      <c r="C92" s="49"/>
      <c r="D92" s="49"/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f>SUM(E92:O92)</f>
        <v>0</v>
      </c>
      <c r="Q92" s="7" t="s">
        <v>19</v>
      </c>
    </row>
    <row r="93" spans="1:17" ht="30.75" customHeight="1" hidden="1">
      <c r="A93" s="49"/>
      <c r="B93" s="57"/>
      <c r="C93" s="49"/>
      <c r="D93" s="49"/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f>SUM(E93:O93)</f>
        <v>0</v>
      </c>
      <c r="Q93" s="7" t="s">
        <v>21</v>
      </c>
    </row>
    <row r="94" spans="1:17" ht="19.5" customHeight="1">
      <c r="A94" s="60" t="s">
        <v>38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2"/>
    </row>
    <row r="95" spans="1:17" ht="30" customHeight="1">
      <c r="A95" s="49" t="s">
        <v>34</v>
      </c>
      <c r="B95" s="50" t="s">
        <v>45</v>
      </c>
      <c r="C95" s="49" t="s">
        <v>15</v>
      </c>
      <c r="D95" s="49" t="s">
        <v>16</v>
      </c>
      <c r="E95" s="4">
        <f>E96+E97+E98+E99</f>
        <v>8922.7</v>
      </c>
      <c r="F95" s="4">
        <f aca="true" t="shared" si="35" ref="F95:O95">F96+F97+F98+F99</f>
        <v>1434.1</v>
      </c>
      <c r="G95" s="4">
        <f t="shared" si="35"/>
        <v>0</v>
      </c>
      <c r="H95" s="4">
        <f t="shared" si="35"/>
        <v>0</v>
      </c>
      <c r="I95" s="4">
        <f t="shared" si="35"/>
        <v>0</v>
      </c>
      <c r="J95" s="4">
        <f t="shared" si="35"/>
        <v>0</v>
      </c>
      <c r="K95" s="4">
        <f t="shared" si="35"/>
        <v>0</v>
      </c>
      <c r="L95" s="4">
        <f t="shared" si="35"/>
        <v>0</v>
      </c>
      <c r="M95" s="4">
        <f t="shared" si="35"/>
        <v>0</v>
      </c>
      <c r="N95" s="4">
        <f t="shared" si="35"/>
        <v>0</v>
      </c>
      <c r="O95" s="4">
        <f t="shared" si="35"/>
        <v>0</v>
      </c>
      <c r="P95" s="4">
        <f aca="true" t="shared" si="36" ref="P95:P105">O95+N95+M95+L95+K95+J95+I95+H95+G95+F95+E95</f>
        <v>10356.8</v>
      </c>
      <c r="Q95" s="7" t="s">
        <v>17</v>
      </c>
    </row>
    <row r="96" spans="1:17" ht="30" customHeight="1">
      <c r="A96" s="49"/>
      <c r="B96" s="63"/>
      <c r="C96" s="49"/>
      <c r="D96" s="49"/>
      <c r="E96" s="4">
        <f>E101+E111+E121</f>
        <v>0</v>
      </c>
      <c r="F96" s="4">
        <f aca="true" t="shared" si="37" ref="F96:O96">F101+F111+F121</f>
        <v>0</v>
      </c>
      <c r="G96" s="4">
        <f t="shared" si="37"/>
        <v>0</v>
      </c>
      <c r="H96" s="4">
        <f t="shared" si="37"/>
        <v>0</v>
      </c>
      <c r="I96" s="4">
        <f t="shared" si="37"/>
        <v>0</v>
      </c>
      <c r="J96" s="4">
        <f t="shared" si="37"/>
        <v>0</v>
      </c>
      <c r="K96" s="4">
        <f t="shared" si="37"/>
        <v>0</v>
      </c>
      <c r="L96" s="4">
        <f t="shared" si="37"/>
        <v>0</v>
      </c>
      <c r="M96" s="4">
        <f t="shared" si="37"/>
        <v>0</v>
      </c>
      <c r="N96" s="4">
        <f t="shared" si="37"/>
        <v>0</v>
      </c>
      <c r="O96" s="4">
        <f t="shared" si="37"/>
        <v>0</v>
      </c>
      <c r="P96" s="4">
        <f t="shared" si="36"/>
        <v>0</v>
      </c>
      <c r="Q96" s="7" t="s">
        <v>22</v>
      </c>
    </row>
    <row r="97" spans="1:17" ht="30" customHeight="1">
      <c r="A97" s="49"/>
      <c r="B97" s="63"/>
      <c r="C97" s="49"/>
      <c r="D97" s="49"/>
      <c r="E97" s="4">
        <f>E102+E112+E122</f>
        <v>0</v>
      </c>
      <c r="F97" s="4">
        <f aca="true" t="shared" si="38" ref="F97:O97">F102+F112+F122</f>
        <v>0</v>
      </c>
      <c r="G97" s="4">
        <f t="shared" si="38"/>
        <v>0</v>
      </c>
      <c r="H97" s="4">
        <f t="shared" si="38"/>
        <v>0</v>
      </c>
      <c r="I97" s="4">
        <f t="shared" si="38"/>
        <v>0</v>
      </c>
      <c r="J97" s="4">
        <f t="shared" si="38"/>
        <v>0</v>
      </c>
      <c r="K97" s="4">
        <f t="shared" si="38"/>
        <v>0</v>
      </c>
      <c r="L97" s="4">
        <f t="shared" si="38"/>
        <v>0</v>
      </c>
      <c r="M97" s="4">
        <f t="shared" si="38"/>
        <v>0</v>
      </c>
      <c r="N97" s="4">
        <f t="shared" si="38"/>
        <v>0</v>
      </c>
      <c r="O97" s="4">
        <f t="shared" si="38"/>
        <v>0</v>
      </c>
      <c r="P97" s="4">
        <f t="shared" si="36"/>
        <v>0</v>
      </c>
      <c r="Q97" s="7" t="s">
        <v>18</v>
      </c>
    </row>
    <row r="98" spans="1:17" ht="30" customHeight="1">
      <c r="A98" s="49"/>
      <c r="B98" s="63"/>
      <c r="C98" s="49"/>
      <c r="D98" s="49"/>
      <c r="E98" s="4">
        <f>E103+E113</f>
        <v>7609</v>
      </c>
      <c r="F98" s="4">
        <f aca="true" t="shared" si="39" ref="F98:O98">F103+F113</f>
        <v>1434.1</v>
      </c>
      <c r="G98" s="4">
        <f t="shared" si="39"/>
        <v>0</v>
      </c>
      <c r="H98" s="4">
        <f t="shared" si="39"/>
        <v>0</v>
      </c>
      <c r="I98" s="4">
        <f t="shared" si="39"/>
        <v>0</v>
      </c>
      <c r="J98" s="4">
        <f t="shared" si="39"/>
        <v>0</v>
      </c>
      <c r="K98" s="4">
        <f t="shared" si="39"/>
        <v>0</v>
      </c>
      <c r="L98" s="4">
        <f t="shared" si="39"/>
        <v>0</v>
      </c>
      <c r="M98" s="4">
        <f t="shared" si="39"/>
        <v>0</v>
      </c>
      <c r="N98" s="4">
        <f t="shared" si="39"/>
        <v>0</v>
      </c>
      <c r="O98" s="4">
        <f t="shared" si="39"/>
        <v>0</v>
      </c>
      <c r="P98" s="4">
        <f t="shared" si="36"/>
        <v>9043.1</v>
      </c>
      <c r="Q98" s="7" t="s">
        <v>19</v>
      </c>
    </row>
    <row r="99" spans="1:17" ht="30" customHeight="1">
      <c r="A99" s="49"/>
      <c r="B99" s="63"/>
      <c r="C99" s="49"/>
      <c r="D99" s="49"/>
      <c r="E99" s="4">
        <f>E104+E114</f>
        <v>1313.7</v>
      </c>
      <c r="F99" s="4">
        <f aca="true" t="shared" si="40" ref="F99:O99">F104+F114</f>
        <v>0</v>
      </c>
      <c r="G99" s="4">
        <f t="shared" si="40"/>
        <v>0</v>
      </c>
      <c r="H99" s="4">
        <f t="shared" si="40"/>
        <v>0</v>
      </c>
      <c r="I99" s="4">
        <f t="shared" si="40"/>
        <v>0</v>
      </c>
      <c r="J99" s="4">
        <f t="shared" si="40"/>
        <v>0</v>
      </c>
      <c r="K99" s="4">
        <f t="shared" si="40"/>
        <v>0</v>
      </c>
      <c r="L99" s="4">
        <f t="shared" si="40"/>
        <v>0</v>
      </c>
      <c r="M99" s="4">
        <f t="shared" si="40"/>
        <v>0</v>
      </c>
      <c r="N99" s="4">
        <f t="shared" si="40"/>
        <v>0</v>
      </c>
      <c r="O99" s="4">
        <f t="shared" si="40"/>
        <v>0</v>
      </c>
      <c r="P99" s="4">
        <f t="shared" si="36"/>
        <v>1313.7</v>
      </c>
      <c r="Q99" s="7" t="s">
        <v>21</v>
      </c>
    </row>
    <row r="100" spans="1:17" ht="30" customHeight="1">
      <c r="A100" s="49" t="s">
        <v>35</v>
      </c>
      <c r="B100" s="55" t="s">
        <v>75</v>
      </c>
      <c r="C100" s="49" t="s">
        <v>54</v>
      </c>
      <c r="D100" s="49" t="s">
        <v>16</v>
      </c>
      <c r="E100" s="4">
        <f aca="true" t="shared" si="41" ref="E100:O100">E101+E102+E103+E104</f>
        <v>3514.7</v>
      </c>
      <c r="F100" s="4">
        <f t="shared" si="41"/>
        <v>1434.1</v>
      </c>
      <c r="G100" s="4">
        <f t="shared" si="41"/>
        <v>0</v>
      </c>
      <c r="H100" s="4">
        <f t="shared" si="41"/>
        <v>0</v>
      </c>
      <c r="I100" s="4">
        <f t="shared" si="41"/>
        <v>0</v>
      </c>
      <c r="J100" s="4">
        <f t="shared" si="41"/>
        <v>0</v>
      </c>
      <c r="K100" s="4">
        <f t="shared" si="41"/>
        <v>0</v>
      </c>
      <c r="L100" s="4">
        <f t="shared" si="41"/>
        <v>0</v>
      </c>
      <c r="M100" s="4">
        <f t="shared" si="41"/>
        <v>0</v>
      </c>
      <c r="N100" s="4">
        <f t="shared" si="41"/>
        <v>0</v>
      </c>
      <c r="O100" s="4">
        <f t="shared" si="41"/>
        <v>0</v>
      </c>
      <c r="P100" s="4">
        <f t="shared" si="36"/>
        <v>4948.8</v>
      </c>
      <c r="Q100" s="7" t="s">
        <v>17</v>
      </c>
    </row>
    <row r="101" spans="1:17" ht="30" customHeight="1">
      <c r="A101" s="49"/>
      <c r="B101" s="56"/>
      <c r="C101" s="49"/>
      <c r="D101" s="49"/>
      <c r="E101" s="4">
        <f>E106</f>
        <v>0</v>
      </c>
      <c r="F101" s="4">
        <f aca="true" t="shared" si="42" ref="F101:O101">F106</f>
        <v>0</v>
      </c>
      <c r="G101" s="4">
        <f t="shared" si="42"/>
        <v>0</v>
      </c>
      <c r="H101" s="4">
        <f t="shared" si="42"/>
        <v>0</v>
      </c>
      <c r="I101" s="4">
        <f t="shared" si="42"/>
        <v>0</v>
      </c>
      <c r="J101" s="4">
        <f t="shared" si="42"/>
        <v>0</v>
      </c>
      <c r="K101" s="4">
        <f t="shared" si="42"/>
        <v>0</v>
      </c>
      <c r="L101" s="4">
        <f t="shared" si="42"/>
        <v>0</v>
      </c>
      <c r="M101" s="4">
        <f t="shared" si="42"/>
        <v>0</v>
      </c>
      <c r="N101" s="4">
        <f t="shared" si="42"/>
        <v>0</v>
      </c>
      <c r="O101" s="4">
        <f t="shared" si="42"/>
        <v>0</v>
      </c>
      <c r="P101" s="4">
        <f t="shared" si="36"/>
        <v>0</v>
      </c>
      <c r="Q101" s="7" t="s">
        <v>22</v>
      </c>
    </row>
    <row r="102" spans="1:17" ht="30" customHeight="1">
      <c r="A102" s="49"/>
      <c r="B102" s="56"/>
      <c r="C102" s="49"/>
      <c r="D102" s="49"/>
      <c r="E102" s="4">
        <f>E107</f>
        <v>0</v>
      </c>
      <c r="F102" s="4">
        <f aca="true" t="shared" si="43" ref="F102:O102">F107</f>
        <v>0</v>
      </c>
      <c r="G102" s="4">
        <f t="shared" si="43"/>
        <v>0</v>
      </c>
      <c r="H102" s="4">
        <f t="shared" si="43"/>
        <v>0</v>
      </c>
      <c r="I102" s="4">
        <f t="shared" si="43"/>
        <v>0</v>
      </c>
      <c r="J102" s="4">
        <f t="shared" si="43"/>
        <v>0</v>
      </c>
      <c r="K102" s="4">
        <f t="shared" si="43"/>
        <v>0</v>
      </c>
      <c r="L102" s="4">
        <f t="shared" si="43"/>
        <v>0</v>
      </c>
      <c r="M102" s="4">
        <f t="shared" si="43"/>
        <v>0</v>
      </c>
      <c r="N102" s="4">
        <f t="shared" si="43"/>
        <v>0</v>
      </c>
      <c r="O102" s="4">
        <f t="shared" si="43"/>
        <v>0</v>
      </c>
      <c r="P102" s="4">
        <f t="shared" si="36"/>
        <v>0</v>
      </c>
      <c r="Q102" s="7" t="s">
        <v>18</v>
      </c>
    </row>
    <row r="103" spans="1:17" ht="30" customHeight="1">
      <c r="A103" s="49"/>
      <c r="B103" s="56"/>
      <c r="C103" s="49"/>
      <c r="D103" s="49"/>
      <c r="E103" s="4">
        <f>E108</f>
        <v>3514.7</v>
      </c>
      <c r="F103" s="4">
        <f aca="true" t="shared" si="44" ref="F103:O103">F108</f>
        <v>1434.1</v>
      </c>
      <c r="G103" s="4">
        <f t="shared" si="44"/>
        <v>0</v>
      </c>
      <c r="H103" s="4">
        <f t="shared" si="44"/>
        <v>0</v>
      </c>
      <c r="I103" s="4">
        <f t="shared" si="44"/>
        <v>0</v>
      </c>
      <c r="J103" s="4">
        <f t="shared" si="44"/>
        <v>0</v>
      </c>
      <c r="K103" s="4">
        <f t="shared" si="44"/>
        <v>0</v>
      </c>
      <c r="L103" s="4">
        <f t="shared" si="44"/>
        <v>0</v>
      </c>
      <c r="M103" s="4">
        <f t="shared" si="44"/>
        <v>0</v>
      </c>
      <c r="N103" s="4">
        <f t="shared" si="44"/>
        <v>0</v>
      </c>
      <c r="O103" s="4">
        <f t="shared" si="44"/>
        <v>0</v>
      </c>
      <c r="P103" s="4">
        <f t="shared" si="36"/>
        <v>4948.8</v>
      </c>
      <c r="Q103" s="7" t="s">
        <v>19</v>
      </c>
    </row>
    <row r="104" spans="1:17" ht="30" customHeight="1">
      <c r="A104" s="49"/>
      <c r="B104" s="57"/>
      <c r="C104" s="49"/>
      <c r="D104" s="49"/>
      <c r="E104" s="4">
        <f>E109</f>
        <v>0</v>
      </c>
      <c r="F104" s="4">
        <f aca="true" t="shared" si="45" ref="F104:O104">F109</f>
        <v>0</v>
      </c>
      <c r="G104" s="4">
        <f t="shared" si="45"/>
        <v>0</v>
      </c>
      <c r="H104" s="4">
        <f t="shared" si="45"/>
        <v>0</v>
      </c>
      <c r="I104" s="4">
        <f t="shared" si="45"/>
        <v>0</v>
      </c>
      <c r="J104" s="4">
        <f t="shared" si="45"/>
        <v>0</v>
      </c>
      <c r="K104" s="4">
        <f t="shared" si="45"/>
        <v>0</v>
      </c>
      <c r="L104" s="4">
        <f t="shared" si="45"/>
        <v>0</v>
      </c>
      <c r="M104" s="4">
        <f t="shared" si="45"/>
        <v>0</v>
      </c>
      <c r="N104" s="4">
        <f t="shared" si="45"/>
        <v>0</v>
      </c>
      <c r="O104" s="4">
        <f t="shared" si="45"/>
        <v>0</v>
      </c>
      <c r="P104" s="4">
        <f t="shared" si="36"/>
        <v>0</v>
      </c>
      <c r="Q104" s="7" t="s">
        <v>21</v>
      </c>
    </row>
    <row r="105" spans="1:17" ht="30" customHeight="1">
      <c r="A105" s="49" t="s">
        <v>76</v>
      </c>
      <c r="B105" s="50" t="s">
        <v>77</v>
      </c>
      <c r="C105" s="49" t="s">
        <v>54</v>
      </c>
      <c r="D105" s="49" t="s">
        <v>16</v>
      </c>
      <c r="E105" s="4">
        <f aca="true" t="shared" si="46" ref="E105:O105">E106+E107+E108+E109</f>
        <v>3514.7</v>
      </c>
      <c r="F105" s="4">
        <f t="shared" si="46"/>
        <v>1434.1</v>
      </c>
      <c r="G105" s="4">
        <f t="shared" si="46"/>
        <v>0</v>
      </c>
      <c r="H105" s="4">
        <f t="shared" si="46"/>
        <v>0</v>
      </c>
      <c r="I105" s="4">
        <f t="shared" si="46"/>
        <v>0</v>
      </c>
      <c r="J105" s="4">
        <f t="shared" si="46"/>
        <v>0</v>
      </c>
      <c r="K105" s="4">
        <f t="shared" si="46"/>
        <v>0</v>
      </c>
      <c r="L105" s="4">
        <f t="shared" si="46"/>
        <v>0</v>
      </c>
      <c r="M105" s="4">
        <f t="shared" si="46"/>
        <v>0</v>
      </c>
      <c r="N105" s="4">
        <f t="shared" si="46"/>
        <v>0</v>
      </c>
      <c r="O105" s="4">
        <f t="shared" si="46"/>
        <v>0</v>
      </c>
      <c r="P105" s="4">
        <f t="shared" si="36"/>
        <v>4948.8</v>
      </c>
      <c r="Q105" s="7" t="s">
        <v>17</v>
      </c>
    </row>
    <row r="106" spans="1:17" ht="30" customHeight="1">
      <c r="A106" s="49"/>
      <c r="B106" s="50"/>
      <c r="C106" s="49"/>
      <c r="D106" s="49"/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f aca="true" t="shared" si="47" ref="P106:P114">O106+N106+M106+L106+K106+J106+I106+H106+G106+F106+E106</f>
        <v>0</v>
      </c>
      <c r="Q106" s="7" t="s">
        <v>22</v>
      </c>
    </row>
    <row r="107" spans="1:17" ht="30" customHeight="1">
      <c r="A107" s="49"/>
      <c r="B107" s="50"/>
      <c r="C107" s="49"/>
      <c r="D107" s="49"/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f t="shared" si="47"/>
        <v>0</v>
      </c>
      <c r="Q107" s="7" t="s">
        <v>18</v>
      </c>
    </row>
    <row r="108" spans="1:17" ht="30" customHeight="1">
      <c r="A108" s="49"/>
      <c r="B108" s="50"/>
      <c r="C108" s="49"/>
      <c r="D108" s="49"/>
      <c r="E108" s="4">
        <v>3514.7</v>
      </c>
      <c r="F108" s="4">
        <v>1434.1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f t="shared" si="47"/>
        <v>4948.8</v>
      </c>
      <c r="Q108" s="7" t="s">
        <v>19</v>
      </c>
    </row>
    <row r="109" spans="1:17" ht="30" customHeight="1">
      <c r="A109" s="49"/>
      <c r="B109" s="50"/>
      <c r="C109" s="49"/>
      <c r="D109" s="49"/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f t="shared" si="47"/>
        <v>0</v>
      </c>
      <c r="Q109" s="7" t="s">
        <v>21</v>
      </c>
    </row>
    <row r="110" spans="1:17" ht="30" customHeight="1">
      <c r="A110" s="49" t="s">
        <v>36</v>
      </c>
      <c r="B110" s="55" t="s">
        <v>78</v>
      </c>
      <c r="C110" s="49" t="s">
        <v>3</v>
      </c>
      <c r="D110" s="49" t="s">
        <v>16</v>
      </c>
      <c r="E110" s="4">
        <f aca="true" t="shared" si="48" ref="E110:O110">E111+E112+E113+E114</f>
        <v>5408</v>
      </c>
      <c r="F110" s="4">
        <f t="shared" si="48"/>
        <v>0</v>
      </c>
      <c r="G110" s="4">
        <f t="shared" si="48"/>
        <v>0</v>
      </c>
      <c r="H110" s="4">
        <f t="shared" si="48"/>
        <v>0</v>
      </c>
      <c r="I110" s="4">
        <f t="shared" si="48"/>
        <v>0</v>
      </c>
      <c r="J110" s="4">
        <f t="shared" si="48"/>
        <v>0</v>
      </c>
      <c r="K110" s="4">
        <f t="shared" si="48"/>
        <v>0</v>
      </c>
      <c r="L110" s="4">
        <f t="shared" si="48"/>
        <v>0</v>
      </c>
      <c r="M110" s="4">
        <f t="shared" si="48"/>
        <v>0</v>
      </c>
      <c r="N110" s="4">
        <f t="shared" si="48"/>
        <v>0</v>
      </c>
      <c r="O110" s="4">
        <f t="shared" si="48"/>
        <v>0</v>
      </c>
      <c r="P110" s="4">
        <f t="shared" si="47"/>
        <v>5408</v>
      </c>
      <c r="Q110" s="7" t="s">
        <v>17</v>
      </c>
    </row>
    <row r="111" spans="1:17" ht="30" customHeight="1">
      <c r="A111" s="49"/>
      <c r="B111" s="56"/>
      <c r="C111" s="49"/>
      <c r="D111" s="49"/>
      <c r="E111" s="4">
        <f>E116</f>
        <v>0</v>
      </c>
      <c r="F111" s="4">
        <f aca="true" t="shared" si="49" ref="F111:O111">F116</f>
        <v>0</v>
      </c>
      <c r="G111" s="4">
        <f t="shared" si="49"/>
        <v>0</v>
      </c>
      <c r="H111" s="4">
        <f t="shared" si="49"/>
        <v>0</v>
      </c>
      <c r="I111" s="4">
        <f t="shared" si="49"/>
        <v>0</v>
      </c>
      <c r="J111" s="4">
        <f t="shared" si="49"/>
        <v>0</v>
      </c>
      <c r="K111" s="4">
        <f t="shared" si="49"/>
        <v>0</v>
      </c>
      <c r="L111" s="4">
        <f t="shared" si="49"/>
        <v>0</v>
      </c>
      <c r="M111" s="4">
        <f t="shared" si="49"/>
        <v>0</v>
      </c>
      <c r="N111" s="4">
        <f t="shared" si="49"/>
        <v>0</v>
      </c>
      <c r="O111" s="4">
        <f t="shared" si="49"/>
        <v>0</v>
      </c>
      <c r="P111" s="4">
        <f t="shared" si="47"/>
        <v>0</v>
      </c>
      <c r="Q111" s="7" t="s">
        <v>22</v>
      </c>
    </row>
    <row r="112" spans="1:17" ht="30" customHeight="1">
      <c r="A112" s="49"/>
      <c r="B112" s="56"/>
      <c r="C112" s="49"/>
      <c r="D112" s="49"/>
      <c r="E112" s="4">
        <f>E117</f>
        <v>0</v>
      </c>
      <c r="F112" s="4">
        <f aca="true" t="shared" si="50" ref="F112:O112">F117</f>
        <v>0</v>
      </c>
      <c r="G112" s="4">
        <f t="shared" si="50"/>
        <v>0</v>
      </c>
      <c r="H112" s="4">
        <f t="shared" si="50"/>
        <v>0</v>
      </c>
      <c r="I112" s="4">
        <f t="shared" si="50"/>
        <v>0</v>
      </c>
      <c r="J112" s="4">
        <f t="shared" si="50"/>
        <v>0</v>
      </c>
      <c r="K112" s="4">
        <f t="shared" si="50"/>
        <v>0</v>
      </c>
      <c r="L112" s="4">
        <f t="shared" si="50"/>
        <v>0</v>
      </c>
      <c r="M112" s="4">
        <f t="shared" si="50"/>
        <v>0</v>
      </c>
      <c r="N112" s="4">
        <f t="shared" si="50"/>
        <v>0</v>
      </c>
      <c r="O112" s="4">
        <f t="shared" si="50"/>
        <v>0</v>
      </c>
      <c r="P112" s="4">
        <f t="shared" si="47"/>
        <v>0</v>
      </c>
      <c r="Q112" s="7" t="s">
        <v>18</v>
      </c>
    </row>
    <row r="113" spans="1:17" ht="30" customHeight="1">
      <c r="A113" s="49"/>
      <c r="B113" s="56"/>
      <c r="C113" s="49"/>
      <c r="D113" s="49"/>
      <c r="E113" s="4">
        <f aca="true" t="shared" si="51" ref="E113:J113">E128+E123+E118</f>
        <v>4094.3</v>
      </c>
      <c r="F113" s="4">
        <f t="shared" si="51"/>
        <v>0</v>
      </c>
      <c r="G113" s="4">
        <f t="shared" si="51"/>
        <v>0</v>
      </c>
      <c r="H113" s="4">
        <f t="shared" si="51"/>
        <v>0</v>
      </c>
      <c r="I113" s="4">
        <f t="shared" si="51"/>
        <v>0</v>
      </c>
      <c r="J113" s="4">
        <f t="shared" si="51"/>
        <v>0</v>
      </c>
      <c r="K113" s="4">
        <f>K128+K123+K118</f>
        <v>0</v>
      </c>
      <c r="L113" s="4">
        <f>L128+L123+L118</f>
        <v>0</v>
      </c>
      <c r="M113" s="4">
        <f>M128+M123+M118</f>
        <v>0</v>
      </c>
      <c r="N113" s="4">
        <f>N128+N123+N118</f>
        <v>0</v>
      </c>
      <c r="O113" s="4">
        <f>O128+O123+O118</f>
        <v>0</v>
      </c>
      <c r="P113" s="4">
        <f t="shared" si="47"/>
        <v>4094.3</v>
      </c>
      <c r="Q113" s="7" t="s">
        <v>19</v>
      </c>
    </row>
    <row r="114" spans="1:17" ht="30" customHeight="1">
      <c r="A114" s="49"/>
      <c r="B114" s="57"/>
      <c r="C114" s="49"/>
      <c r="D114" s="49"/>
      <c r="E114" s="4">
        <f aca="true" t="shared" si="52" ref="E114:J114">E119</f>
        <v>1313.7</v>
      </c>
      <c r="F114" s="4">
        <f t="shared" si="52"/>
        <v>0</v>
      </c>
      <c r="G114" s="4">
        <f t="shared" si="52"/>
        <v>0</v>
      </c>
      <c r="H114" s="4">
        <f t="shared" si="52"/>
        <v>0</v>
      </c>
      <c r="I114" s="4">
        <f t="shared" si="52"/>
        <v>0</v>
      </c>
      <c r="J114" s="4">
        <f t="shared" si="52"/>
        <v>0</v>
      </c>
      <c r="K114" s="4">
        <f>K119</f>
        <v>0</v>
      </c>
      <c r="L114" s="4">
        <f>L119</f>
        <v>0</v>
      </c>
      <c r="M114" s="4">
        <f>M119</f>
        <v>0</v>
      </c>
      <c r="N114" s="4">
        <f>N119</f>
        <v>0</v>
      </c>
      <c r="O114" s="4">
        <f>O119</f>
        <v>0</v>
      </c>
      <c r="P114" s="4">
        <f t="shared" si="47"/>
        <v>1313.7</v>
      </c>
      <c r="Q114" s="7" t="s">
        <v>21</v>
      </c>
    </row>
    <row r="115" spans="1:17" ht="30" customHeight="1">
      <c r="A115" s="49" t="s">
        <v>80</v>
      </c>
      <c r="B115" s="50" t="s">
        <v>79</v>
      </c>
      <c r="C115" s="49" t="s">
        <v>3</v>
      </c>
      <c r="D115" s="49" t="s">
        <v>25</v>
      </c>
      <c r="E115" s="4">
        <f>E116+E117+E118+E119</f>
        <v>5408</v>
      </c>
      <c r="F115" s="4">
        <f aca="true" t="shared" si="53" ref="F115:O115">F116+F117+F118+F119</f>
        <v>0</v>
      </c>
      <c r="G115" s="4">
        <f t="shared" si="53"/>
        <v>0</v>
      </c>
      <c r="H115" s="4">
        <f t="shared" si="53"/>
        <v>0</v>
      </c>
      <c r="I115" s="4">
        <f t="shared" si="53"/>
        <v>0</v>
      </c>
      <c r="J115" s="4">
        <f t="shared" si="53"/>
        <v>0</v>
      </c>
      <c r="K115" s="4">
        <f t="shared" si="53"/>
        <v>0</v>
      </c>
      <c r="L115" s="4">
        <f t="shared" si="53"/>
        <v>0</v>
      </c>
      <c r="M115" s="4">
        <f t="shared" si="53"/>
        <v>0</v>
      </c>
      <c r="N115" s="4">
        <f t="shared" si="53"/>
        <v>0</v>
      </c>
      <c r="O115" s="4">
        <f t="shared" si="53"/>
        <v>0</v>
      </c>
      <c r="P115" s="4">
        <f>P116+P117+P118+P119</f>
        <v>5408</v>
      </c>
      <c r="Q115" s="7" t="s">
        <v>17</v>
      </c>
    </row>
    <row r="116" spans="1:17" ht="30" customHeight="1">
      <c r="A116" s="49"/>
      <c r="B116" s="50"/>
      <c r="C116" s="49"/>
      <c r="D116" s="49"/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f>SUM(E116:O116)</f>
        <v>0</v>
      </c>
      <c r="Q116" s="7" t="s">
        <v>22</v>
      </c>
    </row>
    <row r="117" spans="1:17" ht="30" customHeight="1">
      <c r="A117" s="49"/>
      <c r="B117" s="50"/>
      <c r="C117" s="49"/>
      <c r="D117" s="49"/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f>SUM(E117:O117)</f>
        <v>0</v>
      </c>
      <c r="Q117" s="7" t="s">
        <v>18</v>
      </c>
    </row>
    <row r="118" spans="1:17" ht="30" customHeight="1">
      <c r="A118" s="49"/>
      <c r="B118" s="50"/>
      <c r="C118" s="49"/>
      <c r="D118" s="49"/>
      <c r="E118" s="4">
        <v>4094.3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f>SUM(E118:O118)</f>
        <v>4094.3</v>
      </c>
      <c r="Q118" s="7" t="s">
        <v>19</v>
      </c>
    </row>
    <row r="119" spans="1:17" ht="30" customHeight="1">
      <c r="A119" s="49"/>
      <c r="B119" s="50"/>
      <c r="C119" s="49"/>
      <c r="D119" s="49"/>
      <c r="E119" s="6">
        <v>1313.7</v>
      </c>
      <c r="F119" s="4">
        <v>0</v>
      </c>
      <c r="G119" s="4">
        <f>G118*0.3</f>
        <v>0</v>
      </c>
      <c r="H119" s="4">
        <f>H118*0.3</f>
        <v>0</v>
      </c>
      <c r="I119" s="4">
        <f>I118*0.35</f>
        <v>0</v>
      </c>
      <c r="J119" s="4">
        <f aca="true" t="shared" si="54" ref="J119:O119">J118*0.35</f>
        <v>0</v>
      </c>
      <c r="K119" s="4">
        <f t="shared" si="54"/>
        <v>0</v>
      </c>
      <c r="L119" s="4">
        <f t="shared" si="54"/>
        <v>0</v>
      </c>
      <c r="M119" s="4">
        <f t="shared" si="54"/>
        <v>0</v>
      </c>
      <c r="N119" s="4">
        <f t="shared" si="54"/>
        <v>0</v>
      </c>
      <c r="O119" s="4">
        <f t="shared" si="54"/>
        <v>0</v>
      </c>
      <c r="P119" s="4">
        <f>SUM(E119:O119)</f>
        <v>1313.7</v>
      </c>
      <c r="Q119" s="7" t="s">
        <v>21</v>
      </c>
    </row>
    <row r="120" spans="1:17" ht="30" customHeight="1">
      <c r="A120" s="64" t="s">
        <v>51</v>
      </c>
      <c r="B120" s="66" t="s">
        <v>105</v>
      </c>
      <c r="C120" s="64" t="s">
        <v>15</v>
      </c>
      <c r="D120" s="64" t="s">
        <v>16</v>
      </c>
      <c r="E120" s="5">
        <f>E121+E122+E123+E124</f>
        <v>0</v>
      </c>
      <c r="F120" s="5">
        <f aca="true" t="shared" si="55" ref="F120:O120">F121+F122+F123+F124</f>
        <v>0</v>
      </c>
      <c r="G120" s="5">
        <f t="shared" si="55"/>
        <v>0</v>
      </c>
      <c r="H120" s="5">
        <f t="shared" si="55"/>
        <v>0</v>
      </c>
      <c r="I120" s="5">
        <f t="shared" si="55"/>
        <v>0</v>
      </c>
      <c r="J120" s="5">
        <f t="shared" si="55"/>
        <v>0</v>
      </c>
      <c r="K120" s="5">
        <f t="shared" si="55"/>
        <v>0</v>
      </c>
      <c r="L120" s="5">
        <f t="shared" si="55"/>
        <v>0</v>
      </c>
      <c r="M120" s="5">
        <f t="shared" si="55"/>
        <v>0</v>
      </c>
      <c r="N120" s="5">
        <f t="shared" si="55"/>
        <v>0</v>
      </c>
      <c r="O120" s="5">
        <f t="shared" si="55"/>
        <v>0</v>
      </c>
      <c r="P120" s="5">
        <f aca="true" t="shared" si="56" ref="P120:P129">O120+N120+M120+L120+K120+J120+I120+H120+G120+F120+E120</f>
        <v>0</v>
      </c>
      <c r="Q120" s="8" t="s">
        <v>17</v>
      </c>
    </row>
    <row r="121" spans="1:17" ht="30" customHeight="1">
      <c r="A121" s="64"/>
      <c r="B121" s="67"/>
      <c r="C121" s="64"/>
      <c r="D121" s="64"/>
      <c r="E121" s="5">
        <f>E126</f>
        <v>0</v>
      </c>
      <c r="F121" s="5">
        <f aca="true" t="shared" si="57" ref="F121:O124">F126</f>
        <v>0</v>
      </c>
      <c r="G121" s="5">
        <f t="shared" si="57"/>
        <v>0</v>
      </c>
      <c r="H121" s="5">
        <f t="shared" si="57"/>
        <v>0</v>
      </c>
      <c r="I121" s="5">
        <f t="shared" si="57"/>
        <v>0</v>
      </c>
      <c r="J121" s="5">
        <f t="shared" si="57"/>
        <v>0</v>
      </c>
      <c r="K121" s="5">
        <f t="shared" si="57"/>
        <v>0</v>
      </c>
      <c r="L121" s="5">
        <f t="shared" si="57"/>
        <v>0</v>
      </c>
      <c r="M121" s="5">
        <f t="shared" si="57"/>
        <v>0</v>
      </c>
      <c r="N121" s="5">
        <f t="shared" si="57"/>
        <v>0</v>
      </c>
      <c r="O121" s="5">
        <f t="shared" si="57"/>
        <v>0</v>
      </c>
      <c r="P121" s="5">
        <f t="shared" si="56"/>
        <v>0</v>
      </c>
      <c r="Q121" s="8" t="s">
        <v>22</v>
      </c>
    </row>
    <row r="122" spans="1:17" ht="30" customHeight="1">
      <c r="A122" s="64"/>
      <c r="B122" s="67"/>
      <c r="C122" s="64"/>
      <c r="D122" s="64"/>
      <c r="E122" s="5">
        <f>E127</f>
        <v>0</v>
      </c>
      <c r="F122" s="5">
        <f t="shared" si="57"/>
        <v>0</v>
      </c>
      <c r="G122" s="5">
        <f t="shared" si="57"/>
        <v>0</v>
      </c>
      <c r="H122" s="5">
        <f t="shared" si="57"/>
        <v>0</v>
      </c>
      <c r="I122" s="5">
        <f t="shared" si="57"/>
        <v>0</v>
      </c>
      <c r="J122" s="5">
        <f t="shared" si="57"/>
        <v>0</v>
      </c>
      <c r="K122" s="5">
        <f t="shared" si="57"/>
        <v>0</v>
      </c>
      <c r="L122" s="5">
        <f t="shared" si="57"/>
        <v>0</v>
      </c>
      <c r="M122" s="5">
        <f t="shared" si="57"/>
        <v>0</v>
      </c>
      <c r="N122" s="5">
        <f t="shared" si="57"/>
        <v>0</v>
      </c>
      <c r="O122" s="5">
        <f t="shared" si="57"/>
        <v>0</v>
      </c>
      <c r="P122" s="5">
        <f t="shared" si="56"/>
        <v>0</v>
      </c>
      <c r="Q122" s="8" t="s">
        <v>18</v>
      </c>
    </row>
    <row r="123" spans="1:17" ht="30" customHeight="1">
      <c r="A123" s="64"/>
      <c r="B123" s="67"/>
      <c r="C123" s="64"/>
      <c r="D123" s="64"/>
      <c r="E123" s="5">
        <f>E128</f>
        <v>0</v>
      </c>
      <c r="F123" s="5">
        <f t="shared" si="57"/>
        <v>0</v>
      </c>
      <c r="G123" s="5">
        <f t="shared" si="57"/>
        <v>0</v>
      </c>
      <c r="H123" s="5">
        <f t="shared" si="57"/>
        <v>0</v>
      </c>
      <c r="I123" s="5">
        <f t="shared" si="57"/>
        <v>0</v>
      </c>
      <c r="J123" s="5">
        <f t="shared" si="57"/>
        <v>0</v>
      </c>
      <c r="K123" s="5">
        <f t="shared" si="57"/>
        <v>0</v>
      </c>
      <c r="L123" s="5">
        <f t="shared" si="57"/>
        <v>0</v>
      </c>
      <c r="M123" s="5">
        <f t="shared" si="57"/>
        <v>0</v>
      </c>
      <c r="N123" s="5">
        <f t="shared" si="57"/>
        <v>0</v>
      </c>
      <c r="O123" s="5">
        <f t="shared" si="57"/>
        <v>0</v>
      </c>
      <c r="P123" s="5">
        <f t="shared" si="56"/>
        <v>0</v>
      </c>
      <c r="Q123" s="8" t="s">
        <v>19</v>
      </c>
    </row>
    <row r="124" spans="1:17" ht="30" customHeight="1">
      <c r="A124" s="64"/>
      <c r="B124" s="68"/>
      <c r="C124" s="64"/>
      <c r="D124" s="64"/>
      <c r="E124" s="5">
        <f>E129</f>
        <v>0</v>
      </c>
      <c r="F124" s="5">
        <f t="shared" si="57"/>
        <v>0</v>
      </c>
      <c r="G124" s="5">
        <f t="shared" si="57"/>
        <v>0</v>
      </c>
      <c r="H124" s="5">
        <f t="shared" si="57"/>
        <v>0</v>
      </c>
      <c r="I124" s="5">
        <f t="shared" si="57"/>
        <v>0</v>
      </c>
      <c r="J124" s="5">
        <f t="shared" si="57"/>
        <v>0</v>
      </c>
      <c r="K124" s="5">
        <f t="shared" si="57"/>
        <v>0</v>
      </c>
      <c r="L124" s="5">
        <f t="shared" si="57"/>
        <v>0</v>
      </c>
      <c r="M124" s="5">
        <f t="shared" si="57"/>
        <v>0</v>
      </c>
      <c r="N124" s="5">
        <f t="shared" si="57"/>
        <v>0</v>
      </c>
      <c r="O124" s="5">
        <f t="shared" si="57"/>
        <v>0</v>
      </c>
      <c r="P124" s="5">
        <f t="shared" si="56"/>
        <v>0</v>
      </c>
      <c r="Q124" s="8" t="s">
        <v>21</v>
      </c>
    </row>
    <row r="125" spans="1:17" ht="30" customHeight="1">
      <c r="A125" s="64" t="s">
        <v>83</v>
      </c>
      <c r="B125" s="65" t="s">
        <v>104</v>
      </c>
      <c r="C125" s="64" t="s">
        <v>15</v>
      </c>
      <c r="D125" s="64" t="s">
        <v>16</v>
      </c>
      <c r="E125" s="5">
        <f>E126+E127+E128+E129</f>
        <v>0</v>
      </c>
      <c r="F125" s="5">
        <f aca="true" t="shared" si="58" ref="F125:O125">F126+F127+F128+F129</f>
        <v>0</v>
      </c>
      <c r="G125" s="5">
        <f t="shared" si="58"/>
        <v>0</v>
      </c>
      <c r="H125" s="5">
        <f t="shared" si="58"/>
        <v>0</v>
      </c>
      <c r="I125" s="5">
        <f t="shared" si="58"/>
        <v>0</v>
      </c>
      <c r="J125" s="5">
        <f t="shared" si="58"/>
        <v>0</v>
      </c>
      <c r="K125" s="5">
        <f t="shared" si="58"/>
        <v>0</v>
      </c>
      <c r="L125" s="5">
        <f t="shared" si="58"/>
        <v>0</v>
      </c>
      <c r="M125" s="5">
        <f t="shared" si="58"/>
        <v>0</v>
      </c>
      <c r="N125" s="5">
        <f t="shared" si="58"/>
        <v>0</v>
      </c>
      <c r="O125" s="5">
        <f t="shared" si="58"/>
        <v>0</v>
      </c>
      <c r="P125" s="5">
        <f t="shared" si="56"/>
        <v>0</v>
      </c>
      <c r="Q125" s="8" t="s">
        <v>17</v>
      </c>
    </row>
    <row r="126" spans="1:17" ht="30" customHeight="1">
      <c r="A126" s="64"/>
      <c r="B126" s="65"/>
      <c r="C126" s="64"/>
      <c r="D126" s="64"/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f t="shared" si="56"/>
        <v>0</v>
      </c>
      <c r="Q126" s="8" t="s">
        <v>22</v>
      </c>
    </row>
    <row r="127" spans="1:17" ht="33" customHeight="1">
      <c r="A127" s="64"/>
      <c r="B127" s="65"/>
      <c r="C127" s="64"/>
      <c r="D127" s="64"/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f t="shared" si="56"/>
        <v>0</v>
      </c>
      <c r="Q127" s="8" t="s">
        <v>18</v>
      </c>
    </row>
    <row r="128" spans="1:17" ht="33.75" customHeight="1">
      <c r="A128" s="64"/>
      <c r="B128" s="65"/>
      <c r="C128" s="64"/>
      <c r="D128" s="64"/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f t="shared" si="56"/>
        <v>0</v>
      </c>
      <c r="Q128" s="8" t="s">
        <v>19</v>
      </c>
    </row>
    <row r="129" spans="1:17" ht="30" customHeight="1">
      <c r="A129" s="64"/>
      <c r="B129" s="65"/>
      <c r="C129" s="64"/>
      <c r="D129" s="64"/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f t="shared" si="56"/>
        <v>0</v>
      </c>
      <c r="Q129" s="8" t="s">
        <v>21</v>
      </c>
    </row>
    <row r="130" spans="1:17" ht="30" customHeight="1">
      <c r="A130" s="49" t="s">
        <v>57</v>
      </c>
      <c r="B130" s="50" t="s">
        <v>81</v>
      </c>
      <c r="C130" s="49" t="s">
        <v>15</v>
      </c>
      <c r="D130" s="49" t="s">
        <v>24</v>
      </c>
      <c r="E130" s="4">
        <f aca="true" t="shared" si="59" ref="E130:O130">E131+E132+E133+E134</f>
        <v>2736</v>
      </c>
      <c r="F130" s="4">
        <f t="shared" si="59"/>
        <v>3267.6</v>
      </c>
      <c r="G130" s="4">
        <f t="shared" si="59"/>
        <v>3540.1</v>
      </c>
      <c r="H130" s="4">
        <f t="shared" si="59"/>
        <v>3540.1</v>
      </c>
      <c r="I130" s="4">
        <f t="shared" si="59"/>
        <v>3540.1</v>
      </c>
      <c r="J130" s="4">
        <f t="shared" si="59"/>
        <v>3540.1</v>
      </c>
      <c r="K130" s="4">
        <f t="shared" si="59"/>
        <v>3540.1</v>
      </c>
      <c r="L130" s="4">
        <f t="shared" si="59"/>
        <v>3540.1</v>
      </c>
      <c r="M130" s="4">
        <f t="shared" si="59"/>
        <v>3540.1</v>
      </c>
      <c r="N130" s="4">
        <f t="shared" si="59"/>
        <v>3540.1</v>
      </c>
      <c r="O130" s="4">
        <f t="shared" si="59"/>
        <v>3540.1</v>
      </c>
      <c r="P130" s="4">
        <f>P131+P132+P133+P134</f>
        <v>37864.5</v>
      </c>
      <c r="Q130" s="7" t="s">
        <v>17</v>
      </c>
    </row>
    <row r="131" spans="1:17" ht="30" customHeight="1">
      <c r="A131" s="49"/>
      <c r="B131" s="50"/>
      <c r="C131" s="49"/>
      <c r="D131" s="49"/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f>SUM(E131:O131)</f>
        <v>0</v>
      </c>
      <c r="Q131" s="7" t="s">
        <v>22</v>
      </c>
    </row>
    <row r="132" spans="1:17" ht="30" customHeight="1">
      <c r="A132" s="49"/>
      <c r="B132" s="50"/>
      <c r="C132" s="49"/>
      <c r="D132" s="49"/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f>SUM(E132:O132)</f>
        <v>0</v>
      </c>
      <c r="Q132" s="7" t="s">
        <v>18</v>
      </c>
    </row>
    <row r="133" spans="1:17" ht="30" customHeight="1">
      <c r="A133" s="49"/>
      <c r="B133" s="50"/>
      <c r="C133" s="49"/>
      <c r="D133" s="49"/>
      <c r="E133" s="5">
        <v>2736</v>
      </c>
      <c r="F133" s="4">
        <v>3267.6</v>
      </c>
      <c r="G133" s="4">
        <v>3540.1</v>
      </c>
      <c r="H133" s="4">
        <v>3540.1</v>
      </c>
      <c r="I133" s="4">
        <v>3540.1</v>
      </c>
      <c r="J133" s="4">
        <v>3540.1</v>
      </c>
      <c r="K133" s="4">
        <v>3540.1</v>
      </c>
      <c r="L133" s="4">
        <v>3540.1</v>
      </c>
      <c r="M133" s="4">
        <v>3540.1</v>
      </c>
      <c r="N133" s="4">
        <v>3540.1</v>
      </c>
      <c r="O133" s="4">
        <v>3540.1</v>
      </c>
      <c r="P133" s="4">
        <f>SUM(E133:O133)</f>
        <v>37864.5</v>
      </c>
      <c r="Q133" s="7" t="s">
        <v>19</v>
      </c>
    </row>
    <row r="134" spans="1:17" ht="30" customHeight="1">
      <c r="A134" s="49"/>
      <c r="B134" s="50"/>
      <c r="C134" s="49"/>
      <c r="D134" s="49"/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f>SUM(E134:O134)</f>
        <v>0</v>
      </c>
      <c r="Q134" s="7" t="s">
        <v>21</v>
      </c>
    </row>
    <row r="135" spans="1:17" ht="27.75" customHeight="1">
      <c r="A135" s="49" t="s">
        <v>52</v>
      </c>
      <c r="B135" s="50" t="s">
        <v>82</v>
      </c>
      <c r="C135" s="49" t="s">
        <v>15</v>
      </c>
      <c r="D135" s="49" t="s">
        <v>16</v>
      </c>
      <c r="E135" s="4">
        <f aca="true" t="shared" si="60" ref="E135:O135">E136+E137+E138+E139</f>
        <v>29317.7</v>
      </c>
      <c r="F135" s="4">
        <f t="shared" si="60"/>
        <v>29612.7</v>
      </c>
      <c r="G135" s="4">
        <f t="shared" si="60"/>
        <v>29711</v>
      </c>
      <c r="H135" s="4">
        <f t="shared" si="60"/>
        <v>29711</v>
      </c>
      <c r="I135" s="4">
        <f t="shared" si="60"/>
        <v>29711</v>
      </c>
      <c r="J135" s="4">
        <f t="shared" si="60"/>
        <v>29711</v>
      </c>
      <c r="K135" s="4">
        <f t="shared" si="60"/>
        <v>29711</v>
      </c>
      <c r="L135" s="4">
        <f t="shared" si="60"/>
        <v>29711</v>
      </c>
      <c r="M135" s="4">
        <f t="shared" si="60"/>
        <v>29711</v>
      </c>
      <c r="N135" s="4">
        <f t="shared" si="60"/>
        <v>29711</v>
      </c>
      <c r="O135" s="4">
        <f t="shared" si="60"/>
        <v>29711</v>
      </c>
      <c r="P135" s="4">
        <f>P136+P137+P138+P139</f>
        <v>326329.4</v>
      </c>
      <c r="Q135" s="7" t="s">
        <v>17</v>
      </c>
    </row>
    <row r="136" spans="1:17" ht="25.5">
      <c r="A136" s="49"/>
      <c r="B136" s="50"/>
      <c r="C136" s="49"/>
      <c r="D136" s="49"/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f>SUM(E136:O136)</f>
        <v>0</v>
      </c>
      <c r="Q136" s="7" t="s">
        <v>22</v>
      </c>
    </row>
    <row r="137" spans="1:17" s="20" customFormat="1" ht="27" customHeight="1">
      <c r="A137" s="49"/>
      <c r="B137" s="50"/>
      <c r="C137" s="49"/>
      <c r="D137" s="49"/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f>SUM(E137:O137)</f>
        <v>0</v>
      </c>
      <c r="Q137" s="7" t="s">
        <v>18</v>
      </c>
    </row>
    <row r="138" spans="1:17" s="20" customFormat="1" ht="27.75" customHeight="1">
      <c r="A138" s="49"/>
      <c r="B138" s="50"/>
      <c r="C138" s="49"/>
      <c r="D138" s="49"/>
      <c r="E138" s="4">
        <v>29317.7</v>
      </c>
      <c r="F138" s="4">
        <f>29497.7+115</f>
        <v>29612.7</v>
      </c>
      <c r="G138" s="4">
        <v>29711</v>
      </c>
      <c r="H138" s="4">
        <v>29711</v>
      </c>
      <c r="I138" s="4">
        <v>29711</v>
      </c>
      <c r="J138" s="4">
        <v>29711</v>
      </c>
      <c r="K138" s="4">
        <v>29711</v>
      </c>
      <c r="L138" s="4">
        <v>29711</v>
      </c>
      <c r="M138" s="4">
        <v>29711</v>
      </c>
      <c r="N138" s="4">
        <v>29711</v>
      </c>
      <c r="O138" s="4">
        <v>29711</v>
      </c>
      <c r="P138" s="4">
        <f>SUM(E138:O138)</f>
        <v>326329.4</v>
      </c>
      <c r="Q138" s="7" t="s">
        <v>19</v>
      </c>
    </row>
    <row r="139" spans="1:17" ht="25.5">
      <c r="A139" s="49"/>
      <c r="B139" s="50"/>
      <c r="C139" s="49"/>
      <c r="D139" s="49"/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f>SUM(E139:O139)</f>
        <v>0</v>
      </c>
      <c r="Q139" s="7" t="s">
        <v>21</v>
      </c>
    </row>
    <row r="140" spans="1:17" ht="15.75" hidden="1">
      <c r="A140" s="9"/>
      <c r="B140" s="10"/>
      <c r="C140" s="9"/>
      <c r="D140" s="9"/>
      <c r="E140" s="21">
        <f>E18+E49+E95+E130+E135</f>
        <v>319064.7</v>
      </c>
      <c r="F140" s="21">
        <f aca="true" t="shared" si="61" ref="F140:P140">F18+F49+F95+F130+F135</f>
        <v>295473.3</v>
      </c>
      <c r="G140" s="21">
        <f t="shared" si="61"/>
        <v>344178.2</v>
      </c>
      <c r="H140" s="21">
        <f t="shared" si="61"/>
        <v>240122.9</v>
      </c>
      <c r="I140" s="21">
        <f t="shared" si="61"/>
        <v>257866.3</v>
      </c>
      <c r="J140" s="21">
        <f t="shared" si="61"/>
        <v>236665.2</v>
      </c>
      <c r="K140" s="21">
        <f t="shared" si="61"/>
        <v>236298.3</v>
      </c>
      <c r="L140" s="21">
        <f t="shared" si="61"/>
        <v>235949.7</v>
      </c>
      <c r="M140" s="21">
        <f t="shared" si="61"/>
        <v>235618.5</v>
      </c>
      <c r="N140" s="21">
        <f t="shared" si="61"/>
        <v>235303.9</v>
      </c>
      <c r="O140" s="21">
        <f t="shared" si="61"/>
        <v>234721.1</v>
      </c>
      <c r="P140" s="21">
        <f t="shared" si="61"/>
        <v>2871262.1</v>
      </c>
      <c r="Q140" s="10" t="s">
        <v>17</v>
      </c>
    </row>
    <row r="141" spans="1:17" ht="25.5" hidden="1">
      <c r="A141" s="9"/>
      <c r="B141" s="10"/>
      <c r="C141" s="9"/>
      <c r="D141" s="9"/>
      <c r="E141" s="21">
        <f aca="true" t="shared" si="62" ref="E141:P144">E19+E50+E96+E131+E136</f>
        <v>58478.7</v>
      </c>
      <c r="F141" s="21">
        <f t="shared" si="62"/>
        <v>55483.8</v>
      </c>
      <c r="G141" s="21">
        <f t="shared" si="62"/>
        <v>26764.2</v>
      </c>
      <c r="H141" s="21">
        <f t="shared" si="62"/>
        <v>7492</v>
      </c>
      <c r="I141" s="21">
        <f t="shared" si="62"/>
        <v>23142</v>
      </c>
      <c r="J141" s="21">
        <f t="shared" si="62"/>
        <v>0</v>
      </c>
      <c r="K141" s="21">
        <f t="shared" si="62"/>
        <v>0</v>
      </c>
      <c r="L141" s="21">
        <f t="shared" si="62"/>
        <v>0</v>
      </c>
      <c r="M141" s="21">
        <f t="shared" si="62"/>
        <v>0</v>
      </c>
      <c r="N141" s="21">
        <f t="shared" si="62"/>
        <v>0</v>
      </c>
      <c r="O141" s="21">
        <f t="shared" si="62"/>
        <v>0</v>
      </c>
      <c r="P141" s="21">
        <f t="shared" si="62"/>
        <v>171360.7</v>
      </c>
      <c r="Q141" s="10" t="s">
        <v>22</v>
      </c>
    </row>
    <row r="142" spans="1:17" ht="15.75" hidden="1">
      <c r="A142" s="9"/>
      <c r="B142" s="10"/>
      <c r="C142" s="9"/>
      <c r="D142" s="9"/>
      <c r="E142" s="21">
        <f t="shared" si="62"/>
        <v>0</v>
      </c>
      <c r="F142" s="21">
        <f t="shared" si="62"/>
        <v>0</v>
      </c>
      <c r="G142" s="21">
        <f t="shared" si="62"/>
        <v>0</v>
      </c>
      <c r="H142" s="21">
        <f t="shared" si="62"/>
        <v>0</v>
      </c>
      <c r="I142" s="21">
        <f t="shared" si="62"/>
        <v>0</v>
      </c>
      <c r="J142" s="21">
        <f t="shared" si="62"/>
        <v>0</v>
      </c>
      <c r="K142" s="21">
        <f t="shared" si="62"/>
        <v>0</v>
      </c>
      <c r="L142" s="21">
        <f t="shared" si="62"/>
        <v>0</v>
      </c>
      <c r="M142" s="21">
        <f t="shared" si="62"/>
        <v>0</v>
      </c>
      <c r="N142" s="21">
        <f t="shared" si="62"/>
        <v>0</v>
      </c>
      <c r="O142" s="21">
        <f t="shared" si="62"/>
        <v>0</v>
      </c>
      <c r="P142" s="21">
        <f t="shared" si="62"/>
        <v>0</v>
      </c>
      <c r="Q142" s="10" t="s">
        <v>18</v>
      </c>
    </row>
    <row r="143" spans="1:17" ht="15.75" hidden="1">
      <c r="A143" s="9"/>
      <c r="B143" s="10"/>
      <c r="C143" s="9"/>
      <c r="D143" s="9"/>
      <c r="E143" s="21">
        <f t="shared" si="62"/>
        <v>259272.3</v>
      </c>
      <c r="F143" s="21">
        <f>F21+F52+F98+F133+F138</f>
        <v>239989.5</v>
      </c>
      <c r="G143" s="21">
        <f t="shared" si="62"/>
        <v>234880</v>
      </c>
      <c r="H143" s="21">
        <f t="shared" si="62"/>
        <v>232630.9</v>
      </c>
      <c r="I143" s="21">
        <f t="shared" si="62"/>
        <v>234724.3</v>
      </c>
      <c r="J143" s="21">
        <f t="shared" si="62"/>
        <v>236665.2</v>
      </c>
      <c r="K143" s="21">
        <f t="shared" si="62"/>
        <v>236298.3</v>
      </c>
      <c r="L143" s="21">
        <f t="shared" si="62"/>
        <v>235949.7</v>
      </c>
      <c r="M143" s="21">
        <f t="shared" si="62"/>
        <v>235618.5</v>
      </c>
      <c r="N143" s="21">
        <f t="shared" si="62"/>
        <v>235303.9</v>
      </c>
      <c r="O143" s="21">
        <f t="shared" si="62"/>
        <v>234721.1</v>
      </c>
      <c r="P143" s="21">
        <f t="shared" si="62"/>
        <v>2616053.7</v>
      </c>
      <c r="Q143" s="10" t="s">
        <v>19</v>
      </c>
    </row>
    <row r="144" spans="1:17" ht="25.5" hidden="1">
      <c r="A144" s="9"/>
      <c r="B144" s="10"/>
      <c r="C144" s="9"/>
      <c r="D144" s="9"/>
      <c r="E144" s="21">
        <f t="shared" si="62"/>
        <v>1313.7</v>
      </c>
      <c r="F144" s="21">
        <f t="shared" si="62"/>
        <v>0</v>
      </c>
      <c r="G144" s="21">
        <f t="shared" si="62"/>
        <v>82534</v>
      </c>
      <c r="H144" s="21">
        <f t="shared" si="62"/>
        <v>0</v>
      </c>
      <c r="I144" s="21">
        <f t="shared" si="62"/>
        <v>0</v>
      </c>
      <c r="J144" s="21">
        <f t="shared" si="62"/>
        <v>0</v>
      </c>
      <c r="K144" s="21">
        <f t="shared" si="62"/>
        <v>0</v>
      </c>
      <c r="L144" s="21">
        <f t="shared" si="62"/>
        <v>0</v>
      </c>
      <c r="M144" s="21">
        <f t="shared" si="62"/>
        <v>0</v>
      </c>
      <c r="N144" s="21">
        <f t="shared" si="62"/>
        <v>0</v>
      </c>
      <c r="O144" s="21">
        <f t="shared" si="62"/>
        <v>0</v>
      </c>
      <c r="P144" s="21">
        <f t="shared" si="62"/>
        <v>83847.7</v>
      </c>
      <c r="Q144" s="10" t="s">
        <v>21</v>
      </c>
    </row>
    <row r="145" spans="1:17" ht="15.75" hidden="1">
      <c r="A145" s="9"/>
      <c r="B145" s="10"/>
      <c r="C145" s="9"/>
      <c r="D145" s="9"/>
      <c r="E145" s="4">
        <f>SUM(E141:E144)</f>
        <v>319064.7</v>
      </c>
      <c r="F145" s="4">
        <f aca="true" t="shared" si="63" ref="F145:P145">SUM(F141:F144)</f>
        <v>295473.3</v>
      </c>
      <c r="G145" s="4">
        <f t="shared" si="63"/>
        <v>344178.2</v>
      </c>
      <c r="H145" s="4">
        <f t="shared" si="63"/>
        <v>240122.9</v>
      </c>
      <c r="I145" s="4">
        <f t="shared" si="63"/>
        <v>257866.3</v>
      </c>
      <c r="J145" s="4">
        <f t="shared" si="63"/>
        <v>236665.2</v>
      </c>
      <c r="K145" s="4">
        <f t="shared" si="63"/>
        <v>236298.3</v>
      </c>
      <c r="L145" s="4">
        <f t="shared" si="63"/>
        <v>235949.7</v>
      </c>
      <c r="M145" s="4">
        <f t="shared" si="63"/>
        <v>235618.5</v>
      </c>
      <c r="N145" s="4">
        <f t="shared" si="63"/>
        <v>235303.9</v>
      </c>
      <c r="O145" s="4">
        <f t="shared" si="63"/>
        <v>234721.1</v>
      </c>
      <c r="P145" s="4">
        <f t="shared" si="63"/>
        <v>2871262.1</v>
      </c>
      <c r="Q145" s="10"/>
    </row>
    <row r="146" spans="1:17" ht="15.75" hidden="1">
      <c r="A146" s="9"/>
      <c r="B146" s="10"/>
      <c r="C146" s="9"/>
      <c r="D146" s="9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0"/>
    </row>
    <row r="147" spans="1:17" ht="15.75">
      <c r="A147" s="9"/>
      <c r="B147" s="10"/>
      <c r="C147" s="9"/>
      <c r="D147" s="9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0"/>
    </row>
    <row r="148" spans="5:9" ht="15.75">
      <c r="E148" s="19"/>
      <c r="F148" s="19"/>
      <c r="G148" s="19"/>
      <c r="H148" s="19"/>
      <c r="I148" s="19"/>
    </row>
    <row r="149" spans="6:9" ht="15.75">
      <c r="F149" s="19"/>
      <c r="G149" s="19"/>
      <c r="H149" s="19"/>
      <c r="I149" s="19"/>
    </row>
    <row r="150" spans="1:17" ht="23.25">
      <c r="A150" s="47" t="s">
        <v>100</v>
      </c>
      <c r="B150" s="47"/>
      <c r="C150" s="47"/>
      <c r="D150" s="47"/>
      <c r="E150" s="47"/>
      <c r="F150" s="1"/>
      <c r="G150" s="2"/>
      <c r="H150" s="2"/>
      <c r="I150" s="2"/>
      <c r="J150" s="22"/>
      <c r="K150" s="22"/>
      <c r="L150" s="22"/>
      <c r="M150" s="22"/>
      <c r="N150" s="22"/>
      <c r="O150" s="22"/>
      <c r="P150" s="22"/>
      <c r="Q150" s="22"/>
    </row>
    <row r="151" spans="1:17" ht="23.25">
      <c r="A151" s="47" t="s">
        <v>39</v>
      </c>
      <c r="B151" s="47"/>
      <c r="C151" s="47"/>
      <c r="D151" s="47"/>
      <c r="E151" s="47"/>
      <c r="F151" s="3"/>
      <c r="G151" s="2"/>
      <c r="H151" s="51" t="s">
        <v>40</v>
      </c>
      <c r="I151" s="51"/>
      <c r="J151" s="51"/>
      <c r="K151" s="51"/>
      <c r="L151" s="51"/>
      <c r="M151" s="51"/>
      <c r="N151" s="51"/>
      <c r="O151" s="51"/>
      <c r="P151" s="51"/>
      <c r="Q151" s="51"/>
    </row>
    <row r="152" spans="1:9" ht="23.25">
      <c r="A152" s="47"/>
      <c r="B152" s="47"/>
      <c r="C152" s="47"/>
      <c r="D152" s="47"/>
      <c r="E152" s="47"/>
      <c r="F152" s="23"/>
      <c r="G152" s="23"/>
      <c r="H152" s="23"/>
      <c r="I152" s="23"/>
    </row>
    <row r="153" spans="1:9" ht="18.75">
      <c r="A153" s="52"/>
      <c r="B153" s="52"/>
      <c r="C153" s="52"/>
      <c r="D153" s="52"/>
      <c r="E153" s="52"/>
      <c r="F153" s="23"/>
      <c r="G153" s="23"/>
      <c r="H153" s="23"/>
      <c r="I153" s="23"/>
    </row>
    <row r="154" spans="1:5" ht="18.75">
      <c r="A154" s="52"/>
      <c r="B154" s="52"/>
      <c r="C154" s="52"/>
      <c r="D154" s="52"/>
      <c r="E154" s="52"/>
    </row>
  </sheetData>
  <sheetProtection/>
  <mergeCells count="119">
    <mergeCell ref="M5:Q5"/>
    <mergeCell ref="N6:Q6"/>
    <mergeCell ref="C120:C124"/>
    <mergeCell ref="D120:D124"/>
    <mergeCell ref="A89:A93"/>
    <mergeCell ref="B89:B93"/>
    <mergeCell ref="A115:A119"/>
    <mergeCell ref="B115:B119"/>
    <mergeCell ref="D89:D93"/>
    <mergeCell ref="B105:B109"/>
    <mergeCell ref="D105:D109"/>
    <mergeCell ref="A95:A99"/>
    <mergeCell ref="B54:B58"/>
    <mergeCell ref="C54:C58"/>
    <mergeCell ref="B79:B83"/>
    <mergeCell ref="C79:C83"/>
    <mergeCell ref="C84:C88"/>
    <mergeCell ref="D84:D88"/>
    <mergeCell ref="D64:D68"/>
    <mergeCell ref="D54:D58"/>
    <mergeCell ref="A84:A88"/>
    <mergeCell ref="B84:B88"/>
    <mergeCell ref="A125:A129"/>
    <mergeCell ref="B125:B129"/>
    <mergeCell ref="C125:C129"/>
    <mergeCell ref="D125:D129"/>
    <mergeCell ref="A94:Q94"/>
    <mergeCell ref="A120:A124"/>
    <mergeCell ref="B120:B124"/>
    <mergeCell ref="C105:C109"/>
    <mergeCell ref="A59:A63"/>
    <mergeCell ref="B59:B63"/>
    <mergeCell ref="B64:B68"/>
    <mergeCell ref="A79:A83"/>
    <mergeCell ref="D79:D83"/>
    <mergeCell ref="C100:C104"/>
    <mergeCell ref="D100:D104"/>
    <mergeCell ref="A100:A104"/>
    <mergeCell ref="B100:B104"/>
    <mergeCell ref="C89:C93"/>
    <mergeCell ref="M11:Q11"/>
    <mergeCell ref="A69:A73"/>
    <mergeCell ref="B69:B73"/>
    <mergeCell ref="C69:C73"/>
    <mergeCell ref="D69:D73"/>
    <mergeCell ref="C59:C63"/>
    <mergeCell ref="A54:A58"/>
    <mergeCell ref="C64:C68"/>
    <mergeCell ref="D59:D63"/>
    <mergeCell ref="A64:A68"/>
    <mergeCell ref="B95:B99"/>
    <mergeCell ref="C95:C99"/>
    <mergeCell ref="C115:C119"/>
    <mergeCell ref="D115:D119"/>
    <mergeCell ref="D95:D99"/>
    <mergeCell ref="A110:A114"/>
    <mergeCell ref="B110:B114"/>
    <mergeCell ref="C110:C114"/>
    <mergeCell ref="D110:D114"/>
    <mergeCell ref="A105:A109"/>
    <mergeCell ref="A74:A78"/>
    <mergeCell ref="B74:B78"/>
    <mergeCell ref="C74:C78"/>
    <mergeCell ref="D74:D78"/>
    <mergeCell ref="A43:A47"/>
    <mergeCell ref="B43:B47"/>
    <mergeCell ref="C43:C47"/>
    <mergeCell ref="D43:D47"/>
    <mergeCell ref="A48:Q48"/>
    <mergeCell ref="A49:A53"/>
    <mergeCell ref="B49:B53"/>
    <mergeCell ref="C49:C53"/>
    <mergeCell ref="D49:D53"/>
    <mergeCell ref="A28:A32"/>
    <mergeCell ref="A38:A42"/>
    <mergeCell ref="B38:B42"/>
    <mergeCell ref="C38:C42"/>
    <mergeCell ref="D38:D42"/>
    <mergeCell ref="B28:B32"/>
    <mergeCell ref="C28:C32"/>
    <mergeCell ref="D28:D32"/>
    <mergeCell ref="D23:D27"/>
    <mergeCell ref="A14:A15"/>
    <mergeCell ref="D14:D15"/>
    <mergeCell ref="B14:B15"/>
    <mergeCell ref="C14:C15"/>
    <mergeCell ref="D18:D22"/>
    <mergeCell ref="B23:B27"/>
    <mergeCell ref="A23:A27"/>
    <mergeCell ref="A153:E153"/>
    <mergeCell ref="A154:E154"/>
    <mergeCell ref="E14:P14"/>
    <mergeCell ref="Q14:Q15"/>
    <mergeCell ref="A17:Q17"/>
    <mergeCell ref="A18:A22"/>
    <mergeCell ref="B18:B22"/>
    <mergeCell ref="C18:C22"/>
    <mergeCell ref="A33:A37"/>
    <mergeCell ref="A152:E152"/>
    <mergeCell ref="H151:Q151"/>
    <mergeCell ref="B135:B139"/>
    <mergeCell ref="C135:C139"/>
    <mergeCell ref="D135:D139"/>
    <mergeCell ref="A130:A134"/>
    <mergeCell ref="B130:B134"/>
    <mergeCell ref="C130:C134"/>
    <mergeCell ref="D130:D134"/>
    <mergeCell ref="A135:A139"/>
    <mergeCell ref="A151:E151"/>
    <mergeCell ref="N10:Q10"/>
    <mergeCell ref="N7:Q7"/>
    <mergeCell ref="N8:Q8"/>
    <mergeCell ref="N9:Q9"/>
    <mergeCell ref="A150:E150"/>
    <mergeCell ref="A12:Q12"/>
    <mergeCell ref="C33:C37"/>
    <mergeCell ref="D33:D37"/>
    <mergeCell ref="C23:C27"/>
    <mergeCell ref="B33:B37"/>
  </mergeCells>
  <printOptions/>
  <pageMargins left="0.1968503937007874" right="0.1968503937007874" top="1.3779527559055118" bottom="0.3937007874015748" header="0.31496062992125984" footer="0.31496062992125984"/>
  <pageSetup fitToHeight="0" fitToWidth="1" horizontalDpi="600" verticalDpi="600" orientation="landscape" paperSize="9" scale="75" r:id="rId1"/>
  <headerFooter differentFirst="1">
    <oddHeader>&amp;R&amp;P</oddHeader>
  </headerFooter>
  <rowBreaks count="6" manualBreakCount="6">
    <brk id="27" max="16" man="1"/>
    <brk id="47" max="16" man="1"/>
    <brk id="68" max="16" man="1"/>
    <brk id="93" max="16" man="1"/>
    <brk id="114" max="16" man="1"/>
    <brk id="13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tabSelected="1" view="pageBreakPreview" zoomScale="70" zoomScaleNormal="60" zoomScaleSheetLayoutView="70" zoomScalePageLayoutView="0" workbookViewId="0" topLeftCell="A1">
      <selection activeCell="D11" sqref="D11"/>
    </sheetView>
  </sheetViews>
  <sheetFormatPr defaultColWidth="9.00390625" defaultRowHeight="15.75"/>
  <cols>
    <col min="1" max="1" width="31.25390625" style="0" customWidth="1"/>
    <col min="2" max="2" width="11.00390625" style="0" customWidth="1"/>
    <col min="3" max="3" width="11.125" style="0" bestFit="1" customWidth="1"/>
    <col min="4" max="5" width="11.75390625" style="0" customWidth="1"/>
    <col min="6" max="6" width="10.625" style="0" customWidth="1"/>
    <col min="7" max="7" width="10.75390625" style="0" customWidth="1"/>
    <col min="8" max="8" width="10.50390625" style="0" customWidth="1"/>
    <col min="9" max="9" width="11.125" style="0" customWidth="1"/>
    <col min="10" max="10" width="10.50390625" style="0" customWidth="1"/>
    <col min="11" max="11" width="10.625" style="0" customWidth="1"/>
    <col min="12" max="12" width="10.50390625" style="0" customWidth="1"/>
    <col min="13" max="13" width="12.125" style="0" customWidth="1"/>
    <col min="14" max="17" width="9.00390625" style="0" hidden="1" customWidth="1"/>
  </cols>
  <sheetData>
    <row r="1" spans="10:13" ht="24">
      <c r="J1" s="73" t="s">
        <v>108</v>
      </c>
      <c r="K1" s="73"/>
      <c r="L1" s="73"/>
      <c r="M1" s="41"/>
    </row>
    <row r="2" spans="10:13" ht="24">
      <c r="J2" s="70" t="s">
        <v>97</v>
      </c>
      <c r="K2" s="70"/>
      <c r="L2" s="70"/>
      <c r="M2" s="41"/>
    </row>
    <row r="3" spans="10:13" ht="24">
      <c r="J3" s="43" t="s">
        <v>98</v>
      </c>
      <c r="K3" s="43"/>
      <c r="L3" s="43"/>
      <c r="M3" s="41"/>
    </row>
    <row r="4" spans="10:13" ht="24">
      <c r="J4" s="43" t="s">
        <v>109</v>
      </c>
      <c r="K4" s="43"/>
      <c r="L4" s="43"/>
      <c r="M4" s="41"/>
    </row>
    <row r="5" ht="20.25" customHeight="1"/>
    <row r="6" spans="1:14" ht="23.25" customHeight="1">
      <c r="A6" s="24"/>
      <c r="B6" s="24"/>
      <c r="C6" s="24"/>
      <c r="D6" s="24"/>
      <c r="E6" s="24"/>
      <c r="F6" s="24"/>
      <c r="G6" s="24"/>
      <c r="H6" s="24"/>
      <c r="I6" s="24"/>
      <c r="J6" s="73" t="s">
        <v>84</v>
      </c>
      <c r="K6" s="73"/>
      <c r="L6" s="73"/>
      <c r="M6" s="73"/>
      <c r="N6" s="73"/>
    </row>
    <row r="7" spans="1:14" ht="24">
      <c r="A7" s="25"/>
      <c r="B7" s="24"/>
      <c r="C7" s="24"/>
      <c r="D7" s="24"/>
      <c r="E7" s="24"/>
      <c r="F7" s="24"/>
      <c r="G7" s="24"/>
      <c r="H7" s="24"/>
      <c r="I7" s="24"/>
      <c r="J7" s="70" t="s">
        <v>47</v>
      </c>
      <c r="K7" s="70"/>
      <c r="L7" s="70"/>
      <c r="M7" s="70"/>
      <c r="N7" s="70"/>
    </row>
    <row r="8" spans="1:14" ht="24">
      <c r="A8" s="25"/>
      <c r="B8" s="24"/>
      <c r="C8" s="24"/>
      <c r="D8" s="24"/>
      <c r="E8" s="24"/>
      <c r="F8" s="24"/>
      <c r="G8" s="24"/>
      <c r="H8" s="24"/>
      <c r="I8" s="24"/>
      <c r="J8" s="70" t="s">
        <v>48</v>
      </c>
      <c r="K8" s="70"/>
      <c r="L8" s="70"/>
      <c r="M8" s="70"/>
      <c r="N8" s="70"/>
    </row>
    <row r="9" spans="1:14" ht="24">
      <c r="A9" s="25"/>
      <c r="B9" s="24"/>
      <c r="C9" s="24"/>
      <c r="D9" s="24"/>
      <c r="E9" s="24"/>
      <c r="F9" s="24"/>
      <c r="G9" s="24"/>
      <c r="H9" s="24"/>
      <c r="I9" s="24"/>
      <c r="J9" s="70" t="s">
        <v>49</v>
      </c>
      <c r="K9" s="70"/>
      <c r="L9" s="70"/>
      <c r="M9" s="70"/>
      <c r="N9" s="70"/>
    </row>
    <row r="10" spans="1:13" ht="23.25">
      <c r="A10" s="24"/>
      <c r="B10" s="24"/>
      <c r="C10" s="24"/>
      <c r="D10" s="24"/>
      <c r="E10" s="24"/>
      <c r="F10" s="24"/>
      <c r="G10" s="24"/>
      <c r="H10" s="24"/>
      <c r="I10" s="24"/>
      <c r="J10" s="26"/>
      <c r="K10" s="26"/>
      <c r="L10" s="26"/>
      <c r="M10" s="26"/>
    </row>
    <row r="11" spans="1:13" ht="23.25">
      <c r="A11" s="24"/>
      <c r="B11" s="24"/>
      <c r="C11" s="24"/>
      <c r="D11" s="44"/>
      <c r="E11" s="44"/>
      <c r="F11" s="44"/>
      <c r="G11" s="24"/>
      <c r="H11" s="24"/>
      <c r="I11" s="24"/>
      <c r="J11" s="26"/>
      <c r="K11" s="26"/>
      <c r="L11" s="26"/>
      <c r="M11" s="26"/>
    </row>
    <row r="12" spans="1:13" ht="24">
      <c r="A12" s="71" t="s">
        <v>85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</row>
    <row r="13" spans="1:13" ht="24">
      <c r="A13" s="71" t="s">
        <v>86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</row>
    <row r="14" ht="15.75">
      <c r="C14" s="27"/>
    </row>
    <row r="15" spans="1:13" ht="18" customHeight="1">
      <c r="A15" s="74" t="s">
        <v>87</v>
      </c>
      <c r="B15" s="74" t="s">
        <v>2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18.75">
      <c r="A16" s="74"/>
      <c r="B16" s="28" t="s">
        <v>3</v>
      </c>
      <c r="C16" s="28" t="s">
        <v>4</v>
      </c>
      <c r="D16" s="28" t="s">
        <v>5</v>
      </c>
      <c r="E16" s="28" t="s">
        <v>6</v>
      </c>
      <c r="F16" s="28" t="s">
        <v>7</v>
      </c>
      <c r="G16" s="28" t="s">
        <v>8</v>
      </c>
      <c r="H16" s="28" t="s">
        <v>9</v>
      </c>
      <c r="I16" s="28" t="s">
        <v>10</v>
      </c>
      <c r="J16" s="28" t="s">
        <v>11</v>
      </c>
      <c r="K16" s="28" t="s">
        <v>12</v>
      </c>
      <c r="L16" s="28" t="s">
        <v>13</v>
      </c>
      <c r="M16" s="28" t="s">
        <v>106</v>
      </c>
    </row>
    <row r="17" spans="1:13" ht="18.75">
      <c r="A17" s="28">
        <v>1</v>
      </c>
      <c r="B17" s="28">
        <v>2</v>
      </c>
      <c r="C17" s="28">
        <v>3</v>
      </c>
      <c r="D17" s="28">
        <v>4</v>
      </c>
      <c r="E17" s="28">
        <v>5</v>
      </c>
      <c r="F17" s="28">
        <v>6</v>
      </c>
      <c r="G17" s="28">
        <v>7</v>
      </c>
      <c r="H17" s="28">
        <v>8</v>
      </c>
      <c r="I17" s="28">
        <v>9</v>
      </c>
      <c r="J17" s="28">
        <v>10</v>
      </c>
      <c r="K17" s="28">
        <v>11</v>
      </c>
      <c r="L17" s="28">
        <v>12</v>
      </c>
      <c r="M17" s="28">
        <v>13</v>
      </c>
    </row>
    <row r="18" spans="1:13" ht="39" customHeight="1">
      <c r="A18" s="29" t="s">
        <v>88</v>
      </c>
      <c r="B18" s="30">
        <f>B19+B20+B21+B22</f>
        <v>319064.7</v>
      </c>
      <c r="C18" s="30">
        <f aca="true" t="shared" si="0" ref="C18:K18">C19+C20+C21+C22</f>
        <v>295473.3</v>
      </c>
      <c r="D18" s="30">
        <f t="shared" si="0"/>
        <v>344178.2</v>
      </c>
      <c r="E18" s="30">
        <f t="shared" si="0"/>
        <v>240122.9</v>
      </c>
      <c r="F18" s="30">
        <f t="shared" si="0"/>
        <v>257866.3</v>
      </c>
      <c r="G18" s="30">
        <f t="shared" si="0"/>
        <v>236665.2</v>
      </c>
      <c r="H18" s="30">
        <f t="shared" si="0"/>
        <v>236298.3</v>
      </c>
      <c r="I18" s="30">
        <f t="shared" si="0"/>
        <v>235949.7</v>
      </c>
      <c r="J18" s="30">
        <f>J19+J20+J21+J22</f>
        <v>235618.5</v>
      </c>
      <c r="K18" s="30">
        <f t="shared" si="0"/>
        <v>235303.9</v>
      </c>
      <c r="L18" s="30">
        <f>L19+L20+L21+L22</f>
        <v>234721.1</v>
      </c>
      <c r="M18" s="30">
        <f>M19+M20+M21+M22</f>
        <v>2871262.1</v>
      </c>
    </row>
    <row r="19" spans="1:13" ht="39.75" customHeight="1">
      <c r="A19" s="29" t="s">
        <v>89</v>
      </c>
      <c r="B19" s="30">
        <f>'Приложение 5'!E21+'Приложение 5'!E52+'Приложение 5'!E98+'Приложение 5'!E133+'Приложение 5'!E138</f>
        <v>259272.3</v>
      </c>
      <c r="C19" s="30">
        <f>'Приложение 5'!F21+'Приложение 5'!F52+'Приложение 5'!F98+'Приложение 5'!F133+'Приложение 5'!F138</f>
        <v>239989.5</v>
      </c>
      <c r="D19" s="30">
        <f>'Приложение 5'!G21+'Приложение 5'!G52+'Приложение 5'!G98+'Приложение 5'!G133+'Приложение 5'!G138</f>
        <v>234880</v>
      </c>
      <c r="E19" s="30">
        <f>'Приложение 5'!H21+'Приложение 5'!H52+'Приложение 5'!H98+'Приложение 5'!H133+'Приложение 5'!H138</f>
        <v>232630.9</v>
      </c>
      <c r="F19" s="30">
        <f>'Приложение 5'!I21+'Приложение 5'!I52+'Приложение 5'!I98+'Приложение 5'!I133+'Приложение 5'!I138</f>
        <v>234724.3</v>
      </c>
      <c r="G19" s="30">
        <f>'Приложение 5'!J21+'Приложение 5'!J52+'Приложение 5'!J98+'Приложение 5'!J133+'Приложение 5'!J138</f>
        <v>236665.2</v>
      </c>
      <c r="H19" s="30">
        <f>'Приложение 5'!K21+'Приложение 5'!K52+'Приложение 5'!K98+'Приложение 5'!K133+'Приложение 5'!K138</f>
        <v>236298.3</v>
      </c>
      <c r="I19" s="30">
        <f>'Приложение 5'!L21+'Приложение 5'!L52+'Приложение 5'!L98+'Приложение 5'!L133+'Приложение 5'!L138</f>
        <v>235949.7</v>
      </c>
      <c r="J19" s="30">
        <f>'Приложение 5'!M21+'Приложение 5'!M52+'Приложение 5'!M98+'Приложение 5'!M133+'Приложение 5'!M138</f>
        <v>235618.5</v>
      </c>
      <c r="K19" s="30">
        <f>'Приложение 5'!N21+'Приложение 5'!N52+'Приложение 5'!N98+'Приложение 5'!N133+'Приложение 5'!N138</f>
        <v>235303.9</v>
      </c>
      <c r="L19" s="30">
        <f>'Приложение 5'!O21+'Приложение 5'!O52+'Приложение 5'!O98+'Приложение 5'!O133+'Приложение 5'!O138</f>
        <v>234721.1</v>
      </c>
      <c r="M19" s="30">
        <f>SUM(B19:L19)</f>
        <v>2616053.7</v>
      </c>
    </row>
    <row r="20" spans="1:13" ht="42" customHeight="1">
      <c r="A20" s="29" t="s">
        <v>90</v>
      </c>
      <c r="B20" s="30">
        <f>'Приложение 5'!E20+'Приложение 5'!E51+'Приложение 5'!E97+'Приложение 5'!E132+'Приложение 5'!E137</f>
        <v>0</v>
      </c>
      <c r="C20" s="30">
        <f>'Приложение 5'!F20+'Приложение 5'!F51+'Приложение 5'!F97+'Приложение 5'!F132+'Приложение 5'!F137</f>
        <v>0</v>
      </c>
      <c r="D20" s="30">
        <f>'Приложение 5'!G20+'Приложение 5'!G51+'Приложение 5'!G97+'Приложение 5'!G132+'Приложение 5'!G137</f>
        <v>0</v>
      </c>
      <c r="E20" s="30">
        <f>'Приложение 5'!H20+'Приложение 5'!H51+'Приложение 5'!H97+'Приложение 5'!H132+'Приложение 5'!H137</f>
        <v>0</v>
      </c>
      <c r="F20" s="30">
        <f>'Приложение 5'!I20+'Приложение 5'!I51+'Приложение 5'!I97+'Приложение 5'!I132+'Приложение 5'!I137</f>
        <v>0</v>
      </c>
      <c r="G20" s="30">
        <f>'Приложение 5'!J20+'Приложение 5'!J51+'Приложение 5'!J97+'Приложение 5'!J132+'Приложение 5'!J137</f>
        <v>0</v>
      </c>
      <c r="H20" s="30">
        <f>'Приложение 5'!K20+'Приложение 5'!K51+'Приложение 5'!K97+'Приложение 5'!K132+'Приложение 5'!K137</f>
        <v>0</v>
      </c>
      <c r="I20" s="30">
        <f>'Приложение 5'!L20+'Приложение 5'!L51+'Приложение 5'!L97+'Приложение 5'!L132+'Приложение 5'!L137</f>
        <v>0</v>
      </c>
      <c r="J20" s="30">
        <f>'Приложение 5'!M20+'Приложение 5'!M51+'Приложение 5'!M97+'Приложение 5'!M132+'Приложение 5'!M137</f>
        <v>0</v>
      </c>
      <c r="K20" s="30">
        <f>'Приложение 5'!N20+'Приложение 5'!N51+'Приложение 5'!N97+'Приложение 5'!N132+'Приложение 5'!N137</f>
        <v>0</v>
      </c>
      <c r="L20" s="30">
        <f>'Приложение 5'!O20+'Приложение 5'!O51+'Приложение 5'!O97+'Приложение 5'!O132+'Приложение 5'!O137</f>
        <v>0</v>
      </c>
      <c r="M20" s="30">
        <f>SUM(B20:L20)</f>
        <v>0</v>
      </c>
    </row>
    <row r="21" spans="1:13" ht="38.25" customHeight="1">
      <c r="A21" s="29" t="s">
        <v>91</v>
      </c>
      <c r="B21" s="30">
        <f>'Приложение 5'!E19+'Приложение 5'!E50+'Приложение 5'!E96+'Приложение 5'!E131+'Приложение 5'!E136</f>
        <v>58478.7</v>
      </c>
      <c r="C21" s="30">
        <f>'Приложение 5'!F19+'Приложение 5'!F50+'Приложение 5'!F96+'Приложение 5'!F131+'Приложение 5'!F136</f>
        <v>55483.8</v>
      </c>
      <c r="D21" s="30">
        <f>'Приложение 5'!G19+'Приложение 5'!G50+'Приложение 5'!G96+'Приложение 5'!G131+'Приложение 5'!G136</f>
        <v>26764.2</v>
      </c>
      <c r="E21" s="30">
        <f>'Приложение 5'!H19+'Приложение 5'!H50+'Приложение 5'!H96+'Приложение 5'!H131+'Приложение 5'!H136</f>
        <v>7492</v>
      </c>
      <c r="F21" s="30">
        <f>'Приложение 5'!I19+'Приложение 5'!I50+'Приложение 5'!I96+'Приложение 5'!I131+'Приложение 5'!I136</f>
        <v>23142</v>
      </c>
      <c r="G21" s="30">
        <f>'Приложение 5'!J19+'Приложение 5'!J50+'Приложение 5'!J96+'Приложение 5'!J131+'Приложение 5'!J136</f>
        <v>0</v>
      </c>
      <c r="H21" s="30">
        <f>'Приложение 5'!K19+'Приложение 5'!K50+'Приложение 5'!K96+'Приложение 5'!K131+'Приложение 5'!K136</f>
        <v>0</v>
      </c>
      <c r="I21" s="30">
        <f>'Приложение 5'!L19+'Приложение 5'!L50+'Приложение 5'!L96+'Приложение 5'!L131+'Приложение 5'!L136</f>
        <v>0</v>
      </c>
      <c r="J21" s="30">
        <f>'Приложение 5'!M19+'Приложение 5'!M50+'Приложение 5'!M96+'Приложение 5'!M131+'Приложение 5'!M136</f>
        <v>0</v>
      </c>
      <c r="K21" s="30">
        <f>'Приложение 5'!N19+'Приложение 5'!N50+'Приложение 5'!N96+'Приложение 5'!N131+'Приложение 5'!N136</f>
        <v>0</v>
      </c>
      <c r="L21" s="30">
        <f>'Приложение 5'!O19+'Приложение 5'!O50+'Приложение 5'!O96+'Приложение 5'!O131+'Приложение 5'!O136</f>
        <v>0</v>
      </c>
      <c r="M21" s="30">
        <f>SUM(B21:L21)</f>
        <v>171360.7</v>
      </c>
    </row>
    <row r="22" spans="1:13" ht="42" customHeight="1">
      <c r="A22" s="29" t="s">
        <v>92</v>
      </c>
      <c r="B22" s="30">
        <f>'Приложение 5'!E22+'Приложение 5'!E53+'Приложение 5'!E99+'Приложение 5'!E134+'Приложение 5'!E139</f>
        <v>1313.7</v>
      </c>
      <c r="C22" s="30">
        <f>'Приложение 5'!F22+'Приложение 5'!F53+'Приложение 5'!F99+'Приложение 5'!F134+'Приложение 5'!F139</f>
        <v>0</v>
      </c>
      <c r="D22" s="30">
        <f>'Приложение 5'!G22+'Приложение 5'!G53+'Приложение 5'!G99+'Приложение 5'!G134+'Приложение 5'!G139</f>
        <v>82534</v>
      </c>
      <c r="E22" s="30">
        <f>'Приложение 5'!H22+'Приложение 5'!H53+'Приложение 5'!H99+'Приложение 5'!H134+'Приложение 5'!H139</f>
        <v>0</v>
      </c>
      <c r="F22" s="30">
        <f>'Приложение 5'!I22+'Приложение 5'!I53+'Приложение 5'!I99+'Приложение 5'!I134+'Приложение 5'!I139</f>
        <v>0</v>
      </c>
      <c r="G22" s="30">
        <f>'Приложение 5'!J22+'Приложение 5'!J53+'Приложение 5'!J99+'Приложение 5'!J134+'Приложение 5'!J139</f>
        <v>0</v>
      </c>
      <c r="H22" s="30">
        <f>'Приложение 5'!K22+'Приложение 5'!K53+'Приложение 5'!K99+'Приложение 5'!K134+'Приложение 5'!K139</f>
        <v>0</v>
      </c>
      <c r="I22" s="30">
        <f>'Приложение 5'!L22+'Приложение 5'!L53+'Приложение 5'!L99+'Приложение 5'!L134+'Приложение 5'!L139</f>
        <v>0</v>
      </c>
      <c r="J22" s="30">
        <f>'Приложение 5'!M22+'Приложение 5'!M53+'Приложение 5'!M99+'Приложение 5'!M134+'Приложение 5'!M139</f>
        <v>0</v>
      </c>
      <c r="K22" s="30">
        <f>'Приложение 5'!N22+'Приложение 5'!N53+'Приложение 5'!N99+'Приложение 5'!N134+'Приложение 5'!N139</f>
        <v>0</v>
      </c>
      <c r="L22" s="30">
        <f>'Приложение 5'!O22+'Приложение 5'!O53+'Приложение 5'!O99+'Приложение 5'!O134+'Приложение 5'!O139</f>
        <v>0</v>
      </c>
      <c r="M22" s="30">
        <f>SUM(B22:L22)</f>
        <v>83847.7</v>
      </c>
    </row>
    <row r="23" spans="1:13" ht="37.5">
      <c r="A23" s="29" t="s">
        <v>93</v>
      </c>
      <c r="B23" s="30">
        <f>B24+B25+B26+B27</f>
        <v>57027.6</v>
      </c>
      <c r="C23" s="30">
        <f aca="true" t="shared" si="1" ref="C23:L23">C24+C25+C26+C27</f>
        <v>0</v>
      </c>
      <c r="D23" s="30">
        <f t="shared" si="1"/>
        <v>38000</v>
      </c>
      <c r="E23" s="30">
        <f t="shared" si="1"/>
        <v>30000.5</v>
      </c>
      <c r="F23" s="30">
        <f t="shared" si="1"/>
        <v>31250.5</v>
      </c>
      <c r="G23" s="30">
        <f t="shared" si="1"/>
        <v>30000.5</v>
      </c>
      <c r="H23" s="30">
        <f t="shared" si="1"/>
        <v>30000.5</v>
      </c>
      <c r="I23" s="30">
        <f t="shared" si="1"/>
        <v>30000.5</v>
      </c>
      <c r="J23" s="30">
        <f t="shared" si="1"/>
        <v>30000.5</v>
      </c>
      <c r="K23" s="30">
        <f t="shared" si="1"/>
        <v>30000.5</v>
      </c>
      <c r="L23" s="30">
        <f t="shared" si="1"/>
        <v>30000.5</v>
      </c>
      <c r="M23" s="30">
        <f>L23+K23+J23+I23+H23+G23+F23+E23+D23+C23+B23</f>
        <v>336281.6</v>
      </c>
    </row>
    <row r="24" spans="1:13" ht="37.5">
      <c r="A24" s="29" t="s">
        <v>94</v>
      </c>
      <c r="B24" s="30">
        <v>57027.6</v>
      </c>
      <c r="C24" s="30">
        <v>0</v>
      </c>
      <c r="D24" s="30">
        <v>38000</v>
      </c>
      <c r="E24" s="30">
        <v>30000.5</v>
      </c>
      <c r="F24" s="30">
        <v>31250.5</v>
      </c>
      <c r="G24" s="30">
        <v>30000.5</v>
      </c>
      <c r="H24" s="30">
        <v>30000.5</v>
      </c>
      <c r="I24" s="30">
        <v>30000.5</v>
      </c>
      <c r="J24" s="30">
        <v>30000.5</v>
      </c>
      <c r="K24" s="30">
        <v>30000.5</v>
      </c>
      <c r="L24" s="30">
        <v>30000.5</v>
      </c>
      <c r="M24" s="30">
        <f>L24+K24+J24+I24+H24+G24+F24+E24+D24+C24+B24</f>
        <v>336281.6</v>
      </c>
    </row>
    <row r="25" spans="1:13" ht="39.75" customHeight="1">
      <c r="A25" s="29" t="s">
        <v>90</v>
      </c>
      <c r="B25" s="30">
        <f>'[1]Приложение 5'!E20</f>
        <v>0</v>
      </c>
      <c r="C25" s="30">
        <f>'[1]Приложение 5'!F20</f>
        <v>0</v>
      </c>
      <c r="D25" s="30">
        <f>'[1]Приложение 5'!G20</f>
        <v>0</v>
      </c>
      <c r="E25" s="30">
        <f>'[1]Приложение 5'!H20</f>
        <v>0</v>
      </c>
      <c r="F25" s="30">
        <f>'[1]Приложение 5'!I20</f>
        <v>0</v>
      </c>
      <c r="G25" s="30">
        <f>'[1]Приложение 5'!J20</f>
        <v>0</v>
      </c>
      <c r="H25" s="30">
        <f>'[1]Приложение 5'!K20</f>
        <v>0</v>
      </c>
      <c r="I25" s="30">
        <f>'[1]Приложение 5'!L20</f>
        <v>0</v>
      </c>
      <c r="J25" s="30">
        <f>'[1]Приложение 5'!M20</f>
        <v>0</v>
      </c>
      <c r="K25" s="30">
        <f>'[1]Приложение 5'!N20</f>
        <v>0</v>
      </c>
      <c r="L25" s="30">
        <f>'[1]Приложение 5'!O20</f>
        <v>0</v>
      </c>
      <c r="M25" s="30">
        <f>L25+K25+J25+I25+H25+G25+F25+E25+D25+C25+B25</f>
        <v>0</v>
      </c>
    </row>
    <row r="26" spans="1:13" ht="36" customHeight="1">
      <c r="A26" s="29" t="s">
        <v>91</v>
      </c>
      <c r="B26" s="30">
        <f>'[1]Приложение 5'!E19</f>
        <v>0</v>
      </c>
      <c r="C26" s="30">
        <f>'[1]Приложение 5'!F19</f>
        <v>0</v>
      </c>
      <c r="D26" s="30">
        <f>'[1]Приложение 5'!G19</f>
        <v>0</v>
      </c>
      <c r="E26" s="30">
        <f>'[1]Приложение 5'!H19</f>
        <v>0</v>
      </c>
      <c r="F26" s="30">
        <f>'[1]Приложение 5'!I19</f>
        <v>0</v>
      </c>
      <c r="G26" s="30">
        <f>'[1]Приложение 5'!J19</f>
        <v>0</v>
      </c>
      <c r="H26" s="30">
        <f>'[1]Приложение 5'!K19</f>
        <v>0</v>
      </c>
      <c r="I26" s="30">
        <f>'[1]Приложение 5'!L19</f>
        <v>0</v>
      </c>
      <c r="J26" s="30">
        <f>'[1]Приложение 5'!M19</f>
        <v>0</v>
      </c>
      <c r="K26" s="30">
        <f>'[1]Приложение 5'!N19</f>
        <v>0</v>
      </c>
      <c r="L26" s="30">
        <f>'[1]Приложение 5'!O19</f>
        <v>0</v>
      </c>
      <c r="M26" s="30">
        <f>L26+K26+J26+I26+H26+G26+F26+E26+D26+C26+B26</f>
        <v>0</v>
      </c>
    </row>
    <row r="27" spans="1:13" ht="37.5">
      <c r="A27" s="29" t="s">
        <v>95</v>
      </c>
      <c r="B27" s="30">
        <f>'[1]Приложение 5'!E22</f>
        <v>0</v>
      </c>
      <c r="C27" s="30">
        <v>0</v>
      </c>
      <c r="D27" s="30">
        <v>0</v>
      </c>
      <c r="E27" s="30">
        <f>'[1]Приложение 5'!H22</f>
        <v>0</v>
      </c>
      <c r="F27" s="30">
        <f>'[1]Приложение 5'!I22</f>
        <v>0</v>
      </c>
      <c r="G27" s="30">
        <f>'[1]Приложение 5'!J22</f>
        <v>0</v>
      </c>
      <c r="H27" s="30">
        <f>'[1]Приложение 5'!K22</f>
        <v>0</v>
      </c>
      <c r="I27" s="30">
        <f>'[1]Приложение 5'!L22</f>
        <v>0</v>
      </c>
      <c r="J27" s="30">
        <f>'[1]Приложение 5'!M22</f>
        <v>0</v>
      </c>
      <c r="K27" s="30">
        <f>'[1]Приложение 5'!N22</f>
        <v>0</v>
      </c>
      <c r="L27" s="30">
        <f>'[1]Приложение 5'!O22</f>
        <v>0</v>
      </c>
      <c r="M27" s="30">
        <f>L27+K27+J27+I27+H27+G27+F27+E27+D27+C27+B27</f>
        <v>0</v>
      </c>
    </row>
    <row r="28" spans="1:13" ht="37.5">
      <c r="A28" s="29" t="s">
        <v>96</v>
      </c>
      <c r="B28" s="30">
        <f>B29+B30+B31+B32</f>
        <v>262037.1</v>
      </c>
      <c r="C28" s="30">
        <f aca="true" t="shared" si="2" ref="C28:L28">C29+C30+C31+C32</f>
        <v>295473.3</v>
      </c>
      <c r="D28" s="30">
        <f>D29+D30+D31+D32</f>
        <v>306178.2</v>
      </c>
      <c r="E28" s="30">
        <f t="shared" si="2"/>
        <v>210122.4</v>
      </c>
      <c r="F28" s="30">
        <f t="shared" si="2"/>
        <v>226615.8</v>
      </c>
      <c r="G28" s="30">
        <f t="shared" si="2"/>
        <v>206664.7</v>
      </c>
      <c r="H28" s="30">
        <f t="shared" si="2"/>
        <v>206297.8</v>
      </c>
      <c r="I28" s="30">
        <f t="shared" si="2"/>
        <v>205949.2</v>
      </c>
      <c r="J28" s="30">
        <f t="shared" si="2"/>
        <v>205618</v>
      </c>
      <c r="K28" s="30">
        <f t="shared" si="2"/>
        <v>205303.4</v>
      </c>
      <c r="L28" s="30">
        <f t="shared" si="2"/>
        <v>204720.6</v>
      </c>
      <c r="M28" s="31">
        <f>M29+M30+M31+M32</f>
        <v>2534980.5</v>
      </c>
    </row>
    <row r="29" spans="1:13" ht="37.5">
      <c r="A29" s="29" t="s">
        <v>94</v>
      </c>
      <c r="B29" s="30">
        <f>B19-B24</f>
        <v>202244.7</v>
      </c>
      <c r="C29" s="30">
        <f aca="true" t="shared" si="3" ref="C29:L32">C19-C24</f>
        <v>239989.5</v>
      </c>
      <c r="D29" s="30">
        <f t="shared" si="3"/>
        <v>196880</v>
      </c>
      <c r="E29" s="30">
        <f t="shared" si="3"/>
        <v>202630.4</v>
      </c>
      <c r="F29" s="30">
        <f t="shared" si="3"/>
        <v>203473.8</v>
      </c>
      <c r="G29" s="30">
        <f t="shared" si="3"/>
        <v>206664.7</v>
      </c>
      <c r="H29" s="30">
        <f t="shared" si="3"/>
        <v>206297.8</v>
      </c>
      <c r="I29" s="30">
        <f t="shared" si="3"/>
        <v>205949.2</v>
      </c>
      <c r="J29" s="30">
        <f t="shared" si="3"/>
        <v>205618</v>
      </c>
      <c r="K29" s="30">
        <f t="shared" si="3"/>
        <v>205303.4</v>
      </c>
      <c r="L29" s="30">
        <f t="shared" si="3"/>
        <v>204720.6</v>
      </c>
      <c r="M29" s="30">
        <f>SUM(B29:L29)</f>
        <v>2279772.1</v>
      </c>
    </row>
    <row r="30" spans="1:13" ht="39" customHeight="1">
      <c r="A30" s="29" t="s">
        <v>90</v>
      </c>
      <c r="B30" s="30">
        <f>B20-B25</f>
        <v>0</v>
      </c>
      <c r="C30" s="30">
        <f t="shared" si="3"/>
        <v>0</v>
      </c>
      <c r="D30" s="30">
        <f t="shared" si="3"/>
        <v>0</v>
      </c>
      <c r="E30" s="30">
        <f t="shared" si="3"/>
        <v>0</v>
      </c>
      <c r="F30" s="30">
        <f t="shared" si="3"/>
        <v>0</v>
      </c>
      <c r="G30" s="30">
        <f t="shared" si="3"/>
        <v>0</v>
      </c>
      <c r="H30" s="30">
        <f t="shared" si="3"/>
        <v>0</v>
      </c>
      <c r="I30" s="30">
        <f t="shared" si="3"/>
        <v>0</v>
      </c>
      <c r="J30" s="30">
        <f t="shared" si="3"/>
        <v>0</v>
      </c>
      <c r="K30" s="30">
        <f t="shared" si="3"/>
        <v>0</v>
      </c>
      <c r="L30" s="30">
        <f t="shared" si="3"/>
        <v>0</v>
      </c>
      <c r="M30" s="30">
        <f>SUM(B30:L30)</f>
        <v>0</v>
      </c>
    </row>
    <row r="31" spans="1:13" ht="36.75" customHeight="1">
      <c r="A31" s="29" t="s">
        <v>91</v>
      </c>
      <c r="B31" s="30">
        <f>B21-B26</f>
        <v>58478.7</v>
      </c>
      <c r="C31" s="30">
        <f t="shared" si="3"/>
        <v>55483.8</v>
      </c>
      <c r="D31" s="30">
        <f t="shared" si="3"/>
        <v>26764.2</v>
      </c>
      <c r="E31" s="30">
        <f t="shared" si="3"/>
        <v>7492</v>
      </c>
      <c r="F31" s="30">
        <f t="shared" si="3"/>
        <v>23142</v>
      </c>
      <c r="G31" s="30">
        <f t="shared" si="3"/>
        <v>0</v>
      </c>
      <c r="H31" s="30">
        <f t="shared" si="3"/>
        <v>0</v>
      </c>
      <c r="I31" s="30">
        <f t="shared" si="3"/>
        <v>0</v>
      </c>
      <c r="J31" s="30">
        <f t="shared" si="3"/>
        <v>0</v>
      </c>
      <c r="K31" s="30">
        <f t="shared" si="3"/>
        <v>0</v>
      </c>
      <c r="L31" s="30">
        <f t="shared" si="3"/>
        <v>0</v>
      </c>
      <c r="M31" s="30">
        <f>SUM(B31:L31)</f>
        <v>171360.7</v>
      </c>
    </row>
    <row r="32" spans="1:13" ht="37.5">
      <c r="A32" s="29" t="s">
        <v>95</v>
      </c>
      <c r="B32" s="30">
        <f>B22-B27</f>
        <v>1313.7</v>
      </c>
      <c r="C32" s="30">
        <f t="shared" si="3"/>
        <v>0</v>
      </c>
      <c r="D32" s="30">
        <f t="shared" si="3"/>
        <v>82534</v>
      </c>
      <c r="E32" s="30">
        <f t="shared" si="3"/>
        <v>0</v>
      </c>
      <c r="F32" s="30">
        <f t="shared" si="3"/>
        <v>0</v>
      </c>
      <c r="G32" s="30">
        <f t="shared" si="3"/>
        <v>0</v>
      </c>
      <c r="H32" s="30">
        <f t="shared" si="3"/>
        <v>0</v>
      </c>
      <c r="I32" s="30">
        <f t="shared" si="3"/>
        <v>0</v>
      </c>
      <c r="J32" s="30">
        <f t="shared" si="3"/>
        <v>0</v>
      </c>
      <c r="K32" s="30">
        <f t="shared" si="3"/>
        <v>0</v>
      </c>
      <c r="L32" s="30">
        <f t="shared" si="3"/>
        <v>0</v>
      </c>
      <c r="M32" s="30">
        <f>SUM(B32:L32)</f>
        <v>83847.7</v>
      </c>
    </row>
    <row r="33" ht="42" customHeight="1"/>
    <row r="34" spans="1:17" ht="24">
      <c r="A34" s="75" t="s">
        <v>100</v>
      </c>
      <c r="B34" s="75"/>
      <c r="C34" s="75"/>
      <c r="D34" s="75"/>
      <c r="E34" s="75"/>
      <c r="F34" s="32"/>
      <c r="G34" s="32"/>
      <c r="H34" s="32"/>
      <c r="I34" s="32"/>
      <c r="J34" s="32"/>
      <c r="K34" s="32"/>
      <c r="L34" s="32"/>
      <c r="M34" s="33"/>
      <c r="N34" s="34"/>
      <c r="O34" s="34"/>
      <c r="P34" s="34"/>
      <c r="Q34" s="34"/>
    </row>
    <row r="35" spans="1:17" ht="24">
      <c r="A35" s="75" t="s">
        <v>39</v>
      </c>
      <c r="B35" s="75"/>
      <c r="C35" s="75"/>
      <c r="D35" s="75"/>
      <c r="E35" s="75"/>
      <c r="F35" s="36"/>
      <c r="G35" s="35"/>
      <c r="H35" s="76" t="s">
        <v>40</v>
      </c>
      <c r="I35" s="76"/>
      <c r="J35" s="76"/>
      <c r="K35" s="76"/>
      <c r="L35" s="76"/>
      <c r="M35" s="76"/>
      <c r="N35" s="76"/>
      <c r="O35" s="76"/>
      <c r="P35" s="76"/>
      <c r="Q35" s="76"/>
    </row>
    <row r="36" spans="1:15" ht="18.75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72"/>
      <c r="M36" s="72"/>
      <c r="N36" s="39"/>
      <c r="O36" s="39"/>
    </row>
    <row r="37" spans="1:15" ht="15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9"/>
      <c r="O37" s="39"/>
    </row>
    <row r="38" spans="1:13" ht="15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</sheetData>
  <sheetProtection/>
  <mergeCells count="14">
    <mergeCell ref="A35:E35"/>
    <mergeCell ref="H35:Q35"/>
    <mergeCell ref="J6:N6"/>
    <mergeCell ref="J7:N7"/>
    <mergeCell ref="J8:N8"/>
    <mergeCell ref="J9:N9"/>
    <mergeCell ref="A12:M12"/>
    <mergeCell ref="A13:M13"/>
    <mergeCell ref="L36:M36"/>
    <mergeCell ref="J1:L1"/>
    <mergeCell ref="J2:L2"/>
    <mergeCell ref="A15:A16"/>
    <mergeCell ref="B15:M15"/>
    <mergeCell ref="A34:E34"/>
  </mergeCells>
  <printOptions/>
  <pageMargins left="0.35433070866141736" right="0.35433070866141736" top="1.3779527559055118" bottom="0.3937007874015748" header="0.31496062992125984" footer="0.31496062992125984"/>
  <pageSetup horizontalDpi="600" verticalDpi="600" orientation="landscape" paperSize="9" scale="80" r:id="rId1"/>
  <headerFooter differentFirst="1">
    <oddHeader>&amp;R&amp;P</oddHead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Евгения Константиновна  Борисова</cp:lastModifiedBy>
  <cp:lastPrinted>2016-12-19T03:04:53Z</cp:lastPrinted>
  <dcterms:created xsi:type="dcterms:W3CDTF">2014-05-05T02:33:31Z</dcterms:created>
  <dcterms:modified xsi:type="dcterms:W3CDTF">2017-01-16T09:49:14Z</dcterms:modified>
  <cp:category/>
  <cp:version/>
  <cp:contentType/>
  <cp:contentStatus/>
</cp:coreProperties>
</file>