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30" tabRatio="599" firstSheet="1" activeTab="1"/>
  </bookViews>
  <sheets>
    <sheet name="Приложение 5" sheetId="1" state="hidden" r:id="rId1"/>
    <sheet name="Приложение 6" sheetId="2" r:id="rId2"/>
    <sheet name="Подпись" sheetId="3" state="hidden" r:id="rId3"/>
  </sheets>
  <definedNames>
    <definedName name="_xlnm.Print_Titles" localSheetId="0">'Приложение 5'!$15:$15</definedName>
    <definedName name="_xlnm.Print_Area" localSheetId="2">'Подпись'!$A$1:$Q$35</definedName>
    <definedName name="_xlnm.Print_Area" localSheetId="0">'Приложение 5'!$A$1:$V$174</definedName>
    <definedName name="_xlnm.Print_Area" localSheetId="1">'Приложение 6'!$A$1:$S$31</definedName>
  </definedNames>
  <calcPr fullCalcOnLoad="1" fullPrecision="0"/>
</workbook>
</file>

<file path=xl/sharedStrings.xml><?xml version="1.0" encoding="utf-8"?>
<sst xmlns="http://schemas.openxmlformats.org/spreadsheetml/2006/main" count="362" uniqueCount="139">
  <si>
    <t>№ п/п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</si>
  <si>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</si>
  <si>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</si>
  <si>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</si>
  <si>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</si>
  <si>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</si>
  <si>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</si>
  <si>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</si>
  <si>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</si>
  <si>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</si>
  <si>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</si>
  <si>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</si>
  <si>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всего</t>
  </si>
  <si>
    <t>Комитет жилищно-коммунального хозяйства города Барнаула</t>
  </si>
  <si>
    <t>Всего, в том числе:</t>
  </si>
  <si>
    <t>краевой бюджет</t>
  </si>
  <si>
    <t>городской бюджет</t>
  </si>
  <si>
    <t>Цель, задача, мероприятие</t>
  </si>
  <si>
    <t>внебюджетные источники</t>
  </si>
  <si>
    <t>федеральный бюджет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</si>
  <si>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мероприятий муниципальной  программы</t>
  </si>
  <si>
    <t>1.</t>
  </si>
  <si>
    <t>2.</t>
  </si>
  <si>
    <t>3.</t>
  </si>
  <si>
    <t>4.</t>
  </si>
  <si>
    <t>5.</t>
  </si>
  <si>
    <t>6.</t>
  </si>
  <si>
    <t>7.</t>
  </si>
  <si>
    <t>8.</t>
  </si>
  <si>
    <t>Источники финансирования</t>
  </si>
  <si>
    <t>Срок реализации</t>
  </si>
  <si>
    <t>к муниципальной программе</t>
  </si>
  <si>
    <t>«Барнаул - комфортный город»</t>
  </si>
  <si>
    <t>9.</t>
  </si>
  <si>
    <t>11.</t>
  </si>
  <si>
    <t>Приложение 5</t>
  </si>
  <si>
    <t>10.</t>
  </si>
  <si>
    <t>2.1.</t>
  </si>
  <si>
    <t>2.2.</t>
  </si>
  <si>
    <t>3.1.</t>
  </si>
  <si>
    <t>5.1.</t>
  </si>
  <si>
    <t>5.2.</t>
  </si>
  <si>
    <t>5.3.</t>
  </si>
  <si>
    <t>5.4.</t>
  </si>
  <si>
    <t>5.5.</t>
  </si>
  <si>
    <t>5.6.</t>
  </si>
  <si>
    <t>7.1.</t>
  </si>
  <si>
    <t>8.1.</t>
  </si>
  <si>
    <t>9.1.</t>
  </si>
  <si>
    <t xml:space="preserve">Приложение 6 </t>
  </si>
  <si>
    <t xml:space="preserve">ОБЪЕМ  </t>
  </si>
  <si>
    <t>финансовых ресурсов, необходимых для реализации муниципальной Программы</t>
  </si>
  <si>
    <t>Источники и направления расходов</t>
  </si>
  <si>
    <t>Всего финансовых затрат,                в том числе:</t>
  </si>
  <si>
    <t>из городского                                бюджета</t>
  </si>
  <si>
    <t>из внебюджетных                                   источников</t>
  </si>
  <si>
    <t xml:space="preserve">Капитальные вложения,                                 в том числе: </t>
  </si>
  <si>
    <t xml:space="preserve">из городского                              бюджета   </t>
  </si>
  <si>
    <t>из внебюджетных                                источников</t>
  </si>
  <si>
    <t>Прочие расходы,                                            в том числе:</t>
  </si>
  <si>
    <t xml:space="preserve">к постановлению  </t>
  </si>
  <si>
    <t>администрации города</t>
  </si>
  <si>
    <t xml:space="preserve">от ____________ №______ </t>
  </si>
  <si>
    <t>Всего:</t>
  </si>
  <si>
    <t>9.2.</t>
  </si>
  <si>
    <t>2.3.</t>
  </si>
  <si>
    <t>и кредитной политике города Барнаула</t>
  </si>
  <si>
    <t xml:space="preserve">Председатель комитета по финансам, налоговой </t>
  </si>
  <si>
    <t>Мероприятие 1.1.1.                                                           Переселение из аварийного жилищного фонда или помещений, признанных непригодными для проживания</t>
  </si>
  <si>
    <t>Задача 1.2.                                                  Организация предоставления государственной поддержки на приобретение жилья отдельным категориям граждан</t>
  </si>
  <si>
    <t xml:space="preserve">Цель 2.                                                   Создание комфортной городской среды в сфере жилищно-коммунального хозяйства путем сохранения, восстановления, повышения надежности зданий                             жилищного фонда </t>
  </si>
  <si>
    <t>Задача 2.1.                                                                   Проведение ремонта многоквартирных домов, соответствующего нормативным срокам проведения капитального ремонта</t>
  </si>
  <si>
    <t>Мероприятие 2.1.2.                                                            Капитальный ремонт муниципальных общежитий и жилых домов, исключенных из Перечня объектов, относящихся к специализированному жилищному фонду</t>
  </si>
  <si>
    <t>Мероприятие 2.1.4.                                                                  Содержание не заселенных в установленном порядке муниципальных жилых помещений</t>
  </si>
  <si>
    <t>Мероприятие 2.1.5.                                                          Оценка недвижимости, признание прав и регулирование отношений муниципальной собственности</t>
  </si>
  <si>
    <t>Мероприятие 2.1.6.                                                      Оплата работ капитального характера, выполняемых в отношении жилищного фонда, в части муниципальной доли</t>
  </si>
  <si>
    <t>Цель 3.                                                                             Повышение уровня благоустройства жилых территорий города Барнаула</t>
  </si>
  <si>
    <t>Задача 3.1.                                                                                    Доведение технического и эксплуатационного состояния контейнерных площадок, расположенных на территории города, до нормативных требований</t>
  </si>
  <si>
    <t>Задача 3.2.                                                                                          Поддержка инициативы населения в сфере обеспечения сохранности многоквартирного жилищного фонда и благоустройства территории жилой застройки</t>
  </si>
  <si>
    <t>Задача 3.3.                                                                                          Улучшение санитарного состояния и внешнего облика города Барнаула</t>
  </si>
  <si>
    <t>Мероприятие 3.3.1.                                                                                                      Разработка генеральной схемы санитарной очистки территории города Барнаула</t>
  </si>
  <si>
    <t>Мероприятие 4.
Обеспечение доступности для горожан услуг общих отделений бань</t>
  </si>
  <si>
    <t>Мероприятие 5.
Обеспечение деятельности комитета жилищно-коммунального хозяйства города Барнаула</t>
  </si>
  <si>
    <t>2026 год</t>
  </si>
  <si>
    <t>2027 год</t>
  </si>
  <si>
    <t>2028 год</t>
  </si>
  <si>
    <t>2029 год</t>
  </si>
  <si>
    <t>2030 год</t>
  </si>
  <si>
    <t>Подпрограмма «Обеспечение населения города Барнаула комфортным жильем на 2015-2030 годы»</t>
  </si>
  <si>
    <t>2015-2030 годы</t>
  </si>
  <si>
    <t>2018-2030 годы</t>
  </si>
  <si>
    <t>Подпрограмма «Создание условий для обеспечения населения города Барнаула качественными услугами жилищно-коммунального хозяйства  на 2015-2030 годы»</t>
  </si>
  <si>
    <t>Подпрограмма «Благоустройство территории жилой застройки города Барнаула на 2015-2030 годы»</t>
  </si>
  <si>
    <t>Ответственный исполнитель, соисполнители, участники муниципальной программы</t>
  </si>
  <si>
    <t>Сумма расходов по годам реализации, тыс. рублей</t>
  </si>
  <si>
    <t>8.2.</t>
  </si>
  <si>
    <t>9.3.</t>
  </si>
  <si>
    <t>Мероприятия, не включенные в подпрограммы</t>
  </si>
  <si>
    <t>2015-2018 годы</t>
  </si>
  <si>
    <t xml:space="preserve">из краевого бюджета </t>
  </si>
  <si>
    <t xml:space="preserve">из федерального бюджета </t>
  </si>
  <si>
    <t>на 2015 - 2030 годы</t>
  </si>
  <si>
    <t xml:space="preserve">Мероприятие 3.2.2.                                             Организация проведения конкурса на лучшую новогоднюю дворовую территорию жилищного фонда города Барнаула «Зимний двор»  </t>
  </si>
  <si>
    <t>Комитет жилищно-коммунального хозяйства города Барнаула, строительные организации</t>
  </si>
  <si>
    <t>Задача 1.1.                                                                                                                                             Переселение из аварийного жилищного фонда или помещений, признанных непригодными для проживания, и предоставление жилых помещений гражданам, состоящим на учете в качестве нуждающихся в жилых помещениях среди малоимущих граждан</t>
  </si>
  <si>
    <t>Мероприятие 1.1.3.                                                           Обеспечение жилыми помещениями граждан, состоящих на учете в качестве нуждающихся в жилых помещениях среди малоимущих граждан</t>
  </si>
  <si>
    <t>Приложение 6</t>
  </si>
  <si>
    <t>Приложение 7</t>
  </si>
  <si>
    <t xml:space="preserve"> </t>
  </si>
  <si>
    <t xml:space="preserve">Мероприятие 2.1.3.                                                          Капитальный ремонт муниципального жилищного фонда  </t>
  </si>
  <si>
    <t>Мероприятие 3.3.3.
Осуществление контроля качества и проверка проектно-сметной документации по благоустройству дворовых территорий многоквартирных домов</t>
  </si>
  <si>
    <t>Мероприятие 3.3.2.                                                                                                      Приобретение специализированной техники для транспортирования и утилизации твердых коммунальных отходов, содержания кладбищ</t>
  </si>
  <si>
    <t>2017-2022 годы</t>
  </si>
  <si>
    <t>9.4.</t>
  </si>
  <si>
    <t>12.</t>
  </si>
  <si>
    <t>Администрация Индустриального района города Барнаула</t>
  </si>
  <si>
    <t>Администрация Октябрьского района города Барнаула</t>
  </si>
  <si>
    <t>Администрация Центрального района города Барнаула</t>
  </si>
  <si>
    <t>Администрация Железнодорожного района города Барнаула</t>
  </si>
  <si>
    <t>Администрация Ленинского         района города Барнаула</t>
  </si>
  <si>
    <t xml:space="preserve">Цель 1.                                                    Обеспечение устойчивого сокращения аварийного, непригодного для проживания жилищного фонда, выполнение государственных обязательств по обеспечению жильем отдельных категорий граждан, установленных федеральным законодательством, обеспечение жилыми помещениями граждан, состоящих на учете в качестве нуждающихся в жилых помещениях среди малоимущих граждан
</t>
  </si>
  <si>
    <t>Мероприятие 1.2.1.                                  Предоставление мер социальной поддержки отдельным категориям граждан в целях улучшения их жилищных условий</t>
  </si>
  <si>
    <t xml:space="preserve">Мероприятие 2.1.1.                                Капитальный ремонт жилищного фонда, аварийно-восстановительный ремонт жилищного фонда </t>
  </si>
  <si>
    <t>Мероприятие 3.1.1.                                Благоустройство контейнерных площадок, за исключением установленных законодательством случаев, когда такая обязанность лежит на других лицах</t>
  </si>
  <si>
    <t>Мероприятие 3.2.1.                                   Предоставление грантов главы администрации города по содержанию многоквартирных домов и благоустройству придомовых территорий</t>
  </si>
  <si>
    <t>Мероприятие 3.3.4.                                Организация ритуальных услуг, содержание и благоустройство кладбищ</t>
  </si>
  <si>
    <t>Мероприятие 6.                                   Доставка умерших (погибших)                в КГБУЗ «Алтайское краевое бюро судебно-медицинской экспертизы»</t>
  </si>
  <si>
    <t>О.А. Шернина</t>
  </si>
  <si>
    <t xml:space="preserve">Мероприятие 1.1.2.                                           Снос аварийных домов, включая разработку проектно-сметной документации </t>
  </si>
  <si>
    <t>2017-2030 годы</t>
  </si>
  <si>
    <t>2019-2021  годы</t>
  </si>
  <si>
    <t>2022-2030 годы</t>
  </si>
  <si>
    <t>5.7.</t>
  </si>
  <si>
    <t>Мероприятие 2.1.7.                                       Реализация мероприятий по организации технологического присоединения объектов муниципальной собственности, являющихся жилыми зданиями</t>
  </si>
  <si>
    <t>2015-2026 годы</t>
  </si>
  <si>
    <t>А.Е. Пахоменко</t>
  </si>
  <si>
    <t xml:space="preserve">Заместитель председателя по работе с общественностью </t>
  </si>
  <si>
    <t xml:space="preserve">комитета жилищно-коммунального хозяйства города Барнаула </t>
  </si>
  <si>
    <t xml:space="preserve">от 28.03.2024 №520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</si>
</sst>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[$-FC19]d\ mmmm\ yyyy\ &quot;г.&quot;"/>
    <numFmt numFmtId="188" formatCode="#,##0.0"/>
    <numFmt numFmtId="189" formatCode="0.0%"/>
    <numFmt numFmtId="190" formatCode="0.000"/>
  </numFmts>
  <fonts count="6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8"/>
      <name val="Times New Roman"/>
      <family val="2"/>
    </font>
    <font>
      <sz val="12"/>
      <color indexed="10"/>
      <name val="Times New Roman"/>
      <family val="2"/>
    </font>
    <font>
      <sz val="19"/>
      <color indexed="8"/>
      <name val="Times New Roman"/>
      <family val="2"/>
    </font>
    <font>
      <sz val="14"/>
      <color indexed="8"/>
      <name val="Times New Roman"/>
      <family val="1"/>
    </font>
    <font>
      <sz val="19"/>
      <name val="Times New Roman"/>
      <family val="1"/>
    </font>
    <font>
      <sz val="19"/>
      <color indexed="10"/>
      <name val="Times New Roman"/>
      <family val="1"/>
    </font>
    <font>
      <strike/>
      <sz val="14"/>
      <color indexed="10"/>
      <name val="Times New Roman"/>
      <family val="2"/>
    </font>
    <font>
      <strike/>
      <sz val="12"/>
      <color indexed="10"/>
      <name val="Times New Roman"/>
      <family val="2"/>
    </font>
    <font>
      <strike/>
      <sz val="12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20.5"/>
      <name val="Times New Roman"/>
      <family val="1"/>
    </font>
    <font>
      <sz val="12"/>
      <name val="Times New Roman"/>
      <family val="2"/>
    </font>
    <font>
      <sz val="18"/>
      <name val="Times New Roman"/>
      <family val="2"/>
    </font>
    <font>
      <sz val="16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  <font>
      <strike/>
      <sz val="12"/>
      <name val="Times New Roman"/>
      <family val="2"/>
    </font>
    <font>
      <strike/>
      <sz val="14"/>
      <name val="Times New Roman"/>
      <family val="2"/>
    </font>
    <font>
      <sz val="21"/>
      <name val="Times New Roman"/>
      <family val="2"/>
    </font>
    <font>
      <sz val="13.5"/>
      <color indexed="8"/>
      <name val="Times New Roman"/>
      <family val="1"/>
    </font>
    <font>
      <sz val="13.5"/>
      <name val="Times New Roman"/>
      <family val="1"/>
    </font>
    <font>
      <sz val="24"/>
      <name val="Times New Roman"/>
      <family val="2"/>
    </font>
    <font>
      <sz val="26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20.5"/>
      <color indexed="8"/>
      <name val="Times New Roman"/>
      <family val="1"/>
    </font>
    <font>
      <sz val="18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2"/>
    </font>
    <font>
      <sz val="20.5"/>
      <color theme="1"/>
      <name val="Times New Roman"/>
      <family val="1"/>
    </font>
    <font>
      <sz val="19"/>
      <color theme="1"/>
      <name val="Times New Roman"/>
      <family val="1"/>
    </font>
    <font>
      <sz val="18"/>
      <color theme="1"/>
      <name val="Times New Roman"/>
      <family val="1"/>
    </font>
    <font>
      <sz val="26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63" fillId="0" borderId="0" xfId="0" applyFont="1" applyAlignment="1">
      <alignment/>
    </xf>
    <xf numFmtId="0" fontId="13" fillId="0" borderId="0" xfId="0" applyFont="1" applyFill="1" applyAlignment="1">
      <alignment horizontal="left" vertical="center"/>
    </xf>
    <xf numFmtId="0" fontId="6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86" fontId="17" fillId="0" borderId="10" xfId="0" applyNumberFormat="1" applyFont="1" applyFill="1" applyBorder="1" applyAlignment="1">
      <alignment horizontal="center" vertical="center" wrapText="1"/>
    </xf>
    <xf numFmtId="186" fontId="14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86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186" fontId="7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8" fillId="0" borderId="0" xfId="0" applyFont="1" applyFill="1" applyAlignment="1">
      <alignment horizontal="justify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7" fillId="32" borderId="10" xfId="0" applyFont="1" applyFill="1" applyBorder="1" applyAlignment="1">
      <alignment horizontal="center" vertical="center" wrapText="1"/>
    </xf>
    <xf numFmtId="186" fontId="17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21" fillId="32" borderId="0" xfId="0" applyFont="1" applyFill="1" applyAlignment="1">
      <alignment/>
    </xf>
    <xf numFmtId="0" fontId="14" fillId="32" borderId="0" xfId="0" applyFont="1" applyFill="1" applyAlignment="1">
      <alignment/>
    </xf>
    <xf numFmtId="186" fontId="17" fillId="0" borderId="11" xfId="0" applyNumberFormat="1" applyFont="1" applyFill="1" applyBorder="1" applyAlignment="1">
      <alignment horizontal="center" vertical="center" wrapText="1"/>
    </xf>
    <xf numFmtId="186" fontId="17" fillId="32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186" fontId="22" fillId="0" borderId="10" xfId="0" applyNumberFormat="1" applyFont="1" applyFill="1" applyBorder="1" applyAlignment="1">
      <alignment horizontal="center" vertical="center" wrapText="1"/>
    </xf>
    <xf numFmtId="186" fontId="23" fillId="0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0" fontId="67" fillId="0" borderId="0" xfId="0" applyFont="1" applyFill="1" applyAlignment="1">
      <alignment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wrapText="1"/>
    </xf>
    <xf numFmtId="186" fontId="25" fillId="0" borderId="0" xfId="0" applyNumberFormat="1" applyFont="1" applyFill="1" applyAlignment="1">
      <alignment/>
    </xf>
    <xf numFmtId="0" fontId="17" fillId="32" borderId="10" xfId="0" applyFont="1" applyFill="1" applyBorder="1" applyAlignment="1">
      <alignment horizontal="center" vertical="top" wrapText="1"/>
    </xf>
    <xf numFmtId="0" fontId="17" fillId="32" borderId="10" xfId="0" applyFont="1" applyFill="1" applyBorder="1" applyAlignment="1">
      <alignment horizontal="center" vertical="top" wrapText="1"/>
    </xf>
    <xf numFmtId="0" fontId="21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1" fillId="32" borderId="0" xfId="0" applyFont="1" applyFill="1" applyAlignment="1">
      <alignment wrapText="1"/>
    </xf>
    <xf numFmtId="0" fontId="24" fillId="32" borderId="0" xfId="0" applyFont="1" applyFill="1" applyAlignment="1">
      <alignment wrapText="1"/>
    </xf>
    <xf numFmtId="186" fontId="21" fillId="32" borderId="0" xfId="0" applyNumberFormat="1" applyFont="1" applyFill="1" applyAlignment="1">
      <alignment/>
    </xf>
    <xf numFmtId="0" fontId="18" fillId="32" borderId="0" xfId="0" applyFont="1" applyFill="1" applyAlignment="1">
      <alignment/>
    </xf>
    <xf numFmtId="0" fontId="17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top" wrapText="1"/>
    </xf>
    <xf numFmtId="186" fontId="17" fillId="0" borderId="10" xfId="0" applyNumberFormat="1" applyFont="1" applyFill="1" applyBorder="1" applyAlignment="1">
      <alignment horizontal="center" vertical="center"/>
    </xf>
    <xf numFmtId="186" fontId="17" fillId="32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Fill="1" applyAlignment="1">
      <alignment/>
    </xf>
    <xf numFmtId="0" fontId="5" fillId="32" borderId="10" xfId="0" applyFont="1" applyFill="1" applyBorder="1" applyAlignment="1">
      <alignment vertical="top" wrapText="1"/>
    </xf>
    <xf numFmtId="186" fontId="22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24" fillId="32" borderId="0" xfId="0" applyFont="1" applyFill="1" applyAlignment="1">
      <alignment horizontal="center" wrapText="1"/>
    </xf>
    <xf numFmtId="0" fontId="17" fillId="32" borderId="1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21" fillId="32" borderId="0" xfId="0" applyFont="1" applyFill="1" applyAlignment="1">
      <alignment horizontal="left"/>
    </xf>
    <xf numFmtId="12" fontId="17" fillId="32" borderId="10" xfId="0" applyNumberFormat="1" applyFont="1" applyFill="1" applyBorder="1" applyAlignment="1">
      <alignment horizontal="center" vertical="top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top" wrapText="1"/>
    </xf>
    <xf numFmtId="0" fontId="17" fillId="32" borderId="10" xfId="0" applyFont="1" applyFill="1" applyBorder="1" applyAlignment="1">
      <alignment vertical="top" wrapText="1"/>
    </xf>
    <xf numFmtId="0" fontId="17" fillId="32" borderId="11" xfId="0" applyFont="1" applyFill="1" applyBorder="1" applyAlignment="1">
      <alignment horizontal="left" vertical="top" wrapText="1"/>
    </xf>
    <xf numFmtId="0" fontId="17" fillId="32" borderId="12" xfId="0" applyFont="1" applyFill="1" applyBorder="1" applyAlignment="1">
      <alignment horizontal="left" vertical="top" wrapText="1"/>
    </xf>
    <xf numFmtId="0" fontId="17" fillId="32" borderId="13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vertical="top" wrapText="1"/>
    </xf>
    <xf numFmtId="0" fontId="18" fillId="32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2" fontId="15" fillId="0" borderId="0" xfId="0" applyNumberFormat="1" applyFont="1" applyFill="1" applyAlignment="1">
      <alignment horizontal="right"/>
    </xf>
    <xf numFmtId="0" fontId="14" fillId="32" borderId="10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top" wrapText="1"/>
    </xf>
    <xf numFmtId="0" fontId="17" fillId="32" borderId="13" xfId="0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left" vertical="top" wrapText="1"/>
    </xf>
    <xf numFmtId="0" fontId="18" fillId="32" borderId="12" xfId="0" applyFont="1" applyFill="1" applyBorder="1" applyAlignment="1">
      <alignment horizontal="left" vertical="top" wrapText="1"/>
    </xf>
    <xf numFmtId="0" fontId="18" fillId="32" borderId="13" xfId="0" applyFont="1" applyFill="1" applyBorder="1" applyAlignment="1">
      <alignment horizontal="left" vertical="top" wrapText="1"/>
    </xf>
    <xf numFmtId="0" fontId="17" fillId="32" borderId="11" xfId="0" applyFont="1" applyFill="1" applyBorder="1" applyAlignment="1">
      <alignment horizontal="center" wrapText="1"/>
    </xf>
    <xf numFmtId="0" fontId="17" fillId="32" borderId="12" xfId="0" applyFont="1" applyFill="1" applyBorder="1" applyAlignment="1">
      <alignment horizontal="center" wrapText="1"/>
    </xf>
    <xf numFmtId="0" fontId="17" fillId="32" borderId="13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5" fillId="0" borderId="0" xfId="0" applyFont="1" applyAlignment="1">
      <alignment horizontal="left"/>
    </xf>
    <xf numFmtId="2" fontId="12" fillId="0" borderId="0" xfId="0" applyNumberFormat="1" applyFont="1" applyFill="1" applyAlignment="1">
      <alignment horizontal="right"/>
    </xf>
    <xf numFmtId="0" fontId="6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8"/>
  <sheetViews>
    <sheetView view="pageBreakPreview" zoomScale="70" zoomScaleNormal="90" zoomScaleSheetLayoutView="70" workbookViewId="0" topLeftCell="A1">
      <selection activeCell="B22" sqref="B22:B26"/>
    </sheetView>
  </sheetViews>
  <sheetFormatPr defaultColWidth="9.00390625" defaultRowHeight="15.75"/>
  <cols>
    <col min="1" max="1" width="3.75390625" style="8" customWidth="1"/>
    <col min="2" max="2" width="29.75390625" style="8" customWidth="1"/>
    <col min="3" max="3" width="14.00390625" style="8" bestFit="1" customWidth="1"/>
    <col min="4" max="4" width="27.75390625" style="8" customWidth="1"/>
    <col min="5" max="5" width="9.625" style="8" customWidth="1"/>
    <col min="6" max="6" width="8.50390625" style="8" customWidth="1"/>
    <col min="7" max="8" width="8.75390625" style="8" customWidth="1"/>
    <col min="9" max="9" width="8.875" style="8" customWidth="1"/>
    <col min="10" max="10" width="8.875" style="33" bestFit="1" customWidth="1"/>
    <col min="11" max="11" width="8.875" style="8" bestFit="1" customWidth="1"/>
    <col min="12" max="14" width="8.875" style="33" bestFit="1" customWidth="1"/>
    <col min="15" max="15" width="8.875" style="8" bestFit="1" customWidth="1"/>
    <col min="16" max="20" width="8.875" style="8" customWidth="1"/>
    <col min="21" max="21" width="9.50390625" style="8" bestFit="1" customWidth="1"/>
    <col min="22" max="22" width="14.50390625" style="37" customWidth="1"/>
    <col min="23" max="23" width="9.375" style="8" bestFit="1" customWidth="1"/>
    <col min="24" max="16384" width="9.00390625" style="8" customWidth="1"/>
  </cols>
  <sheetData>
    <row r="1" spans="1:22" ht="30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56"/>
      <c r="N1" s="32"/>
      <c r="O1" s="56"/>
      <c r="P1" s="56"/>
      <c r="Q1" s="57" t="s">
        <v>106</v>
      </c>
      <c r="R1" s="58"/>
      <c r="S1" s="57"/>
      <c r="T1" s="57"/>
      <c r="U1" s="57"/>
      <c r="V1" s="58"/>
    </row>
    <row r="2" spans="1:22" ht="30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56"/>
      <c r="N2" s="32"/>
      <c r="O2" s="56"/>
      <c r="P2" s="56"/>
      <c r="Q2" s="57" t="s">
        <v>60</v>
      </c>
      <c r="R2" s="58"/>
      <c r="S2" s="57"/>
      <c r="T2" s="57"/>
      <c r="U2" s="57"/>
      <c r="V2" s="58"/>
    </row>
    <row r="3" spans="1:22" ht="30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56"/>
      <c r="N3" s="32"/>
      <c r="O3" s="56"/>
      <c r="P3" s="56"/>
      <c r="Q3" s="57" t="s">
        <v>61</v>
      </c>
      <c r="R3" s="58"/>
      <c r="S3" s="57"/>
      <c r="T3" s="57"/>
      <c r="U3" s="57"/>
      <c r="V3" s="58"/>
    </row>
    <row r="4" spans="1:22" ht="30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6"/>
      <c r="N4" s="32"/>
      <c r="O4" s="56"/>
      <c r="P4" s="56"/>
      <c r="Q4" s="57" t="s">
        <v>62</v>
      </c>
      <c r="R4" s="58"/>
      <c r="S4" s="57"/>
      <c r="T4" s="57"/>
      <c r="U4" s="57"/>
      <c r="V4" s="58"/>
    </row>
    <row r="5" spans="1:22" ht="30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56"/>
      <c r="N5" s="32"/>
      <c r="O5" s="56"/>
      <c r="P5" s="56"/>
      <c r="Q5" s="58"/>
      <c r="R5" s="57"/>
      <c r="S5" s="57"/>
      <c r="T5" s="57"/>
      <c r="U5" s="57"/>
      <c r="V5" s="58"/>
    </row>
    <row r="6" spans="1:22" ht="30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59"/>
      <c r="N6" s="32"/>
      <c r="O6" s="59"/>
      <c r="P6" s="59"/>
      <c r="Q6" s="74" t="s">
        <v>35</v>
      </c>
      <c r="R6" s="74"/>
      <c r="S6" s="74"/>
      <c r="T6" s="58"/>
      <c r="U6" s="60"/>
      <c r="V6" s="58"/>
    </row>
    <row r="7" spans="1:23" ht="30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56"/>
      <c r="N7" s="32"/>
      <c r="O7" s="56"/>
      <c r="P7" s="56"/>
      <c r="Q7" s="57" t="s">
        <v>31</v>
      </c>
      <c r="R7" s="58"/>
      <c r="S7" s="57"/>
      <c r="T7" s="57"/>
      <c r="U7" s="57"/>
      <c r="V7" s="58"/>
      <c r="W7" s="10"/>
    </row>
    <row r="8" spans="1:23" ht="30.7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56"/>
      <c r="P8" s="56"/>
      <c r="Q8" s="57" t="s">
        <v>32</v>
      </c>
      <c r="R8" s="58"/>
      <c r="S8" s="57"/>
      <c r="T8" s="57"/>
      <c r="U8" s="57"/>
      <c r="V8" s="58"/>
      <c r="W8" s="10"/>
    </row>
    <row r="9" spans="1:23" ht="30" customHeight="1">
      <c r="A9" s="32"/>
      <c r="B9" s="61"/>
      <c r="C9" s="61"/>
      <c r="D9" s="32"/>
      <c r="E9" s="32"/>
      <c r="F9" s="32"/>
      <c r="G9" s="32"/>
      <c r="H9" s="32"/>
      <c r="I9" s="32"/>
      <c r="J9" s="32"/>
      <c r="K9" s="32"/>
      <c r="L9" s="32"/>
      <c r="M9" s="56"/>
      <c r="N9" s="32"/>
      <c r="O9" s="56"/>
      <c r="P9" s="56"/>
      <c r="Q9" s="57" t="s">
        <v>101</v>
      </c>
      <c r="R9" s="58"/>
      <c r="S9" s="57"/>
      <c r="T9" s="57"/>
      <c r="U9" s="57"/>
      <c r="V9" s="58"/>
      <c r="W9" s="10"/>
    </row>
    <row r="10" spans="1:23" ht="30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56"/>
      <c r="N10" s="82"/>
      <c r="O10" s="82"/>
      <c r="P10" s="82"/>
      <c r="Q10" s="82"/>
      <c r="R10" s="82"/>
      <c r="S10" s="82"/>
      <c r="T10" s="82"/>
      <c r="U10" s="82"/>
      <c r="V10" s="82"/>
      <c r="W10" s="10"/>
    </row>
    <row r="11" spans="1:23" ht="54.75" customHeight="1">
      <c r="A11" s="74" t="s">
        <v>20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10"/>
    </row>
    <row r="12" spans="1:22" ht="22.5" customHeight="1">
      <c r="A12" s="33"/>
      <c r="B12" s="33"/>
      <c r="C12" s="33"/>
      <c r="D12" s="33"/>
      <c r="E12" s="33"/>
      <c r="F12" s="33"/>
      <c r="G12" s="33"/>
      <c r="H12" s="33"/>
      <c r="I12" s="33"/>
      <c r="K12" s="33"/>
      <c r="O12" s="33"/>
      <c r="P12" s="33"/>
      <c r="Q12" s="33"/>
      <c r="R12" s="33"/>
      <c r="S12" s="33"/>
      <c r="T12" s="33"/>
      <c r="U12" s="33"/>
      <c r="V12" s="62"/>
    </row>
    <row r="13" spans="1:22" ht="18.75" customHeight="1">
      <c r="A13" s="84" t="s">
        <v>0</v>
      </c>
      <c r="B13" s="84" t="s">
        <v>17</v>
      </c>
      <c r="C13" s="84" t="s">
        <v>30</v>
      </c>
      <c r="D13" s="84" t="s">
        <v>93</v>
      </c>
      <c r="E13" s="84" t="s">
        <v>94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91" t="s">
        <v>29</v>
      </c>
    </row>
    <row r="14" spans="1:22" ht="60" customHeight="1">
      <c r="A14" s="84"/>
      <c r="B14" s="84"/>
      <c r="C14" s="84"/>
      <c r="D14" s="84"/>
      <c r="E14" s="28" t="s">
        <v>1</v>
      </c>
      <c r="F14" s="28" t="s">
        <v>2</v>
      </c>
      <c r="G14" s="28" t="s">
        <v>3</v>
      </c>
      <c r="H14" s="28" t="s">
        <v>4</v>
      </c>
      <c r="I14" s="28" t="s">
        <v>5</v>
      </c>
      <c r="J14" s="28" t="s">
        <v>6</v>
      </c>
      <c r="K14" s="28" t="s">
        <v>7</v>
      </c>
      <c r="L14" s="28" t="s">
        <v>8</v>
      </c>
      <c r="M14" s="63" t="s">
        <v>9</v>
      </c>
      <c r="N14" s="28" t="s">
        <v>10</v>
      </c>
      <c r="O14" s="28" t="s">
        <v>11</v>
      </c>
      <c r="P14" s="28" t="s">
        <v>83</v>
      </c>
      <c r="Q14" s="28" t="s">
        <v>84</v>
      </c>
      <c r="R14" s="28" t="s">
        <v>85</v>
      </c>
      <c r="S14" s="28" t="s">
        <v>86</v>
      </c>
      <c r="T14" s="28" t="s">
        <v>87</v>
      </c>
      <c r="U14" s="28" t="s">
        <v>12</v>
      </c>
      <c r="V14" s="91"/>
    </row>
    <row r="15" spans="1:22" ht="15" customHeight="1">
      <c r="A15" s="54">
        <v>1</v>
      </c>
      <c r="B15" s="54">
        <v>2</v>
      </c>
      <c r="C15" s="54">
        <v>3</v>
      </c>
      <c r="D15" s="54">
        <v>4</v>
      </c>
      <c r="E15" s="54">
        <v>5</v>
      </c>
      <c r="F15" s="54">
        <v>6</v>
      </c>
      <c r="G15" s="54">
        <v>7</v>
      </c>
      <c r="H15" s="54">
        <v>8</v>
      </c>
      <c r="I15" s="54">
        <v>9</v>
      </c>
      <c r="J15" s="54">
        <v>10</v>
      </c>
      <c r="K15" s="54">
        <v>11</v>
      </c>
      <c r="L15" s="54">
        <v>12</v>
      </c>
      <c r="M15" s="55">
        <v>13</v>
      </c>
      <c r="N15" s="54">
        <v>14</v>
      </c>
      <c r="O15" s="54">
        <v>15</v>
      </c>
      <c r="P15" s="54">
        <v>16</v>
      </c>
      <c r="Q15" s="54">
        <v>17</v>
      </c>
      <c r="R15" s="54">
        <v>18</v>
      </c>
      <c r="S15" s="54">
        <v>19</v>
      </c>
      <c r="T15" s="54">
        <v>20</v>
      </c>
      <c r="U15" s="54">
        <v>21</v>
      </c>
      <c r="V15" s="64">
        <v>22</v>
      </c>
    </row>
    <row r="16" spans="1:22" ht="16.5" customHeight="1">
      <c r="A16" s="93" t="s">
        <v>88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</row>
    <row r="17" spans="1:22" ht="34.5" customHeight="1">
      <c r="A17" s="73" t="s">
        <v>21</v>
      </c>
      <c r="B17" s="94" t="s">
        <v>120</v>
      </c>
      <c r="C17" s="73" t="s">
        <v>89</v>
      </c>
      <c r="D17" s="73" t="s">
        <v>103</v>
      </c>
      <c r="E17" s="11">
        <f>E18+E19+E20+E21</f>
        <v>145247</v>
      </c>
      <c r="F17" s="11">
        <f aca="true" t="shared" si="0" ref="F17:O17">F18+F19+F20+F21</f>
        <v>151026.7</v>
      </c>
      <c r="G17" s="11">
        <f t="shared" si="0"/>
        <v>145000.2</v>
      </c>
      <c r="H17" s="11">
        <f t="shared" si="0"/>
        <v>234510.2</v>
      </c>
      <c r="I17" s="11">
        <f t="shared" si="0"/>
        <v>362325.8</v>
      </c>
      <c r="J17" s="29">
        <f t="shared" si="0"/>
        <v>97154.7</v>
      </c>
      <c r="K17" s="11">
        <f t="shared" si="0"/>
        <v>285788</v>
      </c>
      <c r="L17" s="29">
        <f t="shared" si="0"/>
        <v>538360.6</v>
      </c>
      <c r="M17" s="29">
        <f t="shared" si="0"/>
        <v>850735.2</v>
      </c>
      <c r="N17" s="29">
        <f t="shared" si="0"/>
        <v>571570.6</v>
      </c>
      <c r="O17" s="11">
        <f t="shared" si="0"/>
        <v>600145.9</v>
      </c>
      <c r="P17" s="11">
        <f>P18+P19+P20+P21</f>
        <v>610603.9</v>
      </c>
      <c r="Q17" s="11">
        <f>Q18+Q19+Q20+Q21</f>
        <v>592023.1</v>
      </c>
      <c r="R17" s="11">
        <f>R18+R19+R20+R21</f>
        <v>592023.1</v>
      </c>
      <c r="S17" s="11">
        <f>S18+S19+S20+S21</f>
        <v>592023.1</v>
      </c>
      <c r="T17" s="11">
        <f>T18+T19+T20+T21</f>
        <v>592023.1</v>
      </c>
      <c r="U17" s="11">
        <f>O17+N17+M17+L17+K17+J17+I17+H17+G17+F17+E17+P17+Q17+R17+S17+T17</f>
        <v>6960561.2</v>
      </c>
      <c r="V17" s="31" t="s">
        <v>14</v>
      </c>
    </row>
    <row r="18" spans="1:22" ht="34.5" customHeight="1">
      <c r="A18" s="73"/>
      <c r="B18" s="94"/>
      <c r="C18" s="73"/>
      <c r="D18" s="73"/>
      <c r="E18" s="11">
        <f>E23+E43</f>
        <v>58478.7</v>
      </c>
      <c r="F18" s="11">
        <v>57297.6</v>
      </c>
      <c r="G18" s="11">
        <f aca="true" t="shared" si="1" ref="G18:O18">G23+G43</f>
        <v>34329.2</v>
      </c>
      <c r="H18" s="11">
        <f t="shared" si="1"/>
        <v>19649.9</v>
      </c>
      <c r="I18" s="11">
        <f t="shared" si="1"/>
        <v>39012.2</v>
      </c>
      <c r="J18" s="29">
        <f t="shared" si="1"/>
        <v>4502.8</v>
      </c>
      <c r="K18" s="11">
        <f t="shared" si="1"/>
        <v>13538.8</v>
      </c>
      <c r="L18" s="29">
        <f t="shared" si="1"/>
        <v>53169.2</v>
      </c>
      <c r="M18" s="29">
        <f t="shared" si="1"/>
        <v>30442.5</v>
      </c>
      <c r="N18" s="29">
        <f t="shared" si="1"/>
        <v>6278.6</v>
      </c>
      <c r="O18" s="11">
        <f t="shared" si="1"/>
        <v>8122.8</v>
      </c>
      <c r="P18" s="11">
        <f aca="true" t="shared" si="2" ref="P18:T21">P23+P43</f>
        <v>18580.8</v>
      </c>
      <c r="Q18" s="11">
        <f t="shared" si="2"/>
        <v>0</v>
      </c>
      <c r="R18" s="11">
        <f t="shared" si="2"/>
        <v>0</v>
      </c>
      <c r="S18" s="11">
        <f t="shared" si="2"/>
        <v>0</v>
      </c>
      <c r="T18" s="11">
        <f t="shared" si="2"/>
        <v>0</v>
      </c>
      <c r="U18" s="11">
        <f aca="true" t="shared" si="3" ref="U18:U51">O18+N18+M18+L18+K18+J18+I18+H18+G18+F18+E18+P18+Q18+R18+S18+T18</f>
        <v>343403.1</v>
      </c>
      <c r="V18" s="31" t="s">
        <v>19</v>
      </c>
    </row>
    <row r="19" spans="1:22" ht="34.5" customHeight="1">
      <c r="A19" s="73"/>
      <c r="B19" s="94"/>
      <c r="C19" s="73"/>
      <c r="D19" s="73"/>
      <c r="E19" s="11">
        <f>E24+E44</f>
        <v>0</v>
      </c>
      <c r="F19" s="11">
        <f>F24+F44</f>
        <v>0</v>
      </c>
      <c r="G19" s="11">
        <f aca="true" t="shared" si="4" ref="G19:O19">G24+G44</f>
        <v>0</v>
      </c>
      <c r="H19" s="11">
        <f t="shared" si="4"/>
        <v>0</v>
      </c>
      <c r="I19" s="11">
        <f t="shared" si="4"/>
        <v>160736.8</v>
      </c>
      <c r="J19" s="29">
        <f t="shared" si="4"/>
        <v>16156</v>
      </c>
      <c r="K19" s="11">
        <f t="shared" si="4"/>
        <v>0</v>
      </c>
      <c r="L19" s="29">
        <f t="shared" si="4"/>
        <v>0</v>
      </c>
      <c r="M19" s="29">
        <f t="shared" si="4"/>
        <v>0</v>
      </c>
      <c r="N19" s="29">
        <f t="shared" si="4"/>
        <v>0</v>
      </c>
      <c r="O19" s="11">
        <f t="shared" si="4"/>
        <v>0</v>
      </c>
      <c r="P19" s="11">
        <f t="shared" si="2"/>
        <v>0</v>
      </c>
      <c r="Q19" s="11">
        <f t="shared" si="2"/>
        <v>0</v>
      </c>
      <c r="R19" s="11">
        <f t="shared" si="2"/>
        <v>0</v>
      </c>
      <c r="S19" s="11">
        <f t="shared" si="2"/>
        <v>0</v>
      </c>
      <c r="T19" s="11">
        <f t="shared" si="2"/>
        <v>0</v>
      </c>
      <c r="U19" s="11">
        <f t="shared" si="3"/>
        <v>176892.8</v>
      </c>
      <c r="V19" s="31" t="s">
        <v>15</v>
      </c>
    </row>
    <row r="20" spans="1:22" ht="34.5" customHeight="1">
      <c r="A20" s="73"/>
      <c r="B20" s="94"/>
      <c r="C20" s="73"/>
      <c r="D20" s="73"/>
      <c r="E20" s="11">
        <f>E25+E45</f>
        <v>86768.3</v>
      </c>
      <c r="F20" s="11">
        <f>F25+F45</f>
        <v>93729.1</v>
      </c>
      <c r="G20" s="11">
        <f aca="true" t="shared" si="5" ref="G20:O20">G25+G45</f>
        <v>89750</v>
      </c>
      <c r="H20" s="11">
        <f t="shared" si="5"/>
        <v>180691.3</v>
      </c>
      <c r="I20" s="11">
        <f t="shared" si="5"/>
        <v>160889.3</v>
      </c>
      <c r="J20" s="29">
        <f t="shared" si="5"/>
        <v>76495.9</v>
      </c>
      <c r="K20" s="11">
        <f t="shared" si="5"/>
        <v>272249.2</v>
      </c>
      <c r="L20" s="29">
        <f t="shared" si="5"/>
        <v>485191.4</v>
      </c>
      <c r="M20" s="29">
        <f t="shared" si="5"/>
        <v>820292.7</v>
      </c>
      <c r="N20" s="29">
        <f t="shared" si="5"/>
        <v>565292</v>
      </c>
      <c r="O20" s="11">
        <f t="shared" si="5"/>
        <v>592023.1</v>
      </c>
      <c r="P20" s="11">
        <f t="shared" si="2"/>
        <v>592023.1</v>
      </c>
      <c r="Q20" s="11">
        <f t="shared" si="2"/>
        <v>592023.1</v>
      </c>
      <c r="R20" s="11">
        <f t="shared" si="2"/>
        <v>592023.1</v>
      </c>
      <c r="S20" s="11">
        <f t="shared" si="2"/>
        <v>592023.1</v>
      </c>
      <c r="T20" s="11">
        <f t="shared" si="2"/>
        <v>592023.1</v>
      </c>
      <c r="U20" s="11">
        <f t="shared" si="3"/>
        <v>6383487.8</v>
      </c>
      <c r="V20" s="31" t="s">
        <v>16</v>
      </c>
    </row>
    <row r="21" spans="1:22" ht="34.5" customHeight="1">
      <c r="A21" s="73"/>
      <c r="B21" s="94"/>
      <c r="C21" s="73"/>
      <c r="D21" s="73"/>
      <c r="E21" s="11">
        <f>E26+E46</f>
        <v>0</v>
      </c>
      <c r="F21" s="11">
        <f>F26+F46</f>
        <v>0</v>
      </c>
      <c r="G21" s="11">
        <f aca="true" t="shared" si="6" ref="G21:O21">G26+G46</f>
        <v>20921</v>
      </c>
      <c r="H21" s="11">
        <f t="shared" si="6"/>
        <v>34169</v>
      </c>
      <c r="I21" s="11">
        <f t="shared" si="6"/>
        <v>1687.5</v>
      </c>
      <c r="J21" s="29">
        <f t="shared" si="6"/>
        <v>0</v>
      </c>
      <c r="K21" s="11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11">
        <f t="shared" si="6"/>
        <v>0</v>
      </c>
      <c r="P21" s="11">
        <f t="shared" si="2"/>
        <v>0</v>
      </c>
      <c r="Q21" s="11">
        <f t="shared" si="2"/>
        <v>0</v>
      </c>
      <c r="R21" s="11">
        <f t="shared" si="2"/>
        <v>0</v>
      </c>
      <c r="S21" s="11">
        <f t="shared" si="2"/>
        <v>0</v>
      </c>
      <c r="T21" s="11">
        <f t="shared" si="2"/>
        <v>0</v>
      </c>
      <c r="U21" s="11">
        <f t="shared" si="3"/>
        <v>56777.5</v>
      </c>
      <c r="V21" s="31" t="s">
        <v>18</v>
      </c>
    </row>
    <row r="22" spans="1:22" ht="31.5" customHeight="1">
      <c r="A22" s="75" t="s">
        <v>22</v>
      </c>
      <c r="B22" s="87" t="s">
        <v>104</v>
      </c>
      <c r="C22" s="75" t="s">
        <v>89</v>
      </c>
      <c r="D22" s="75" t="s">
        <v>103</v>
      </c>
      <c r="E22" s="29">
        <f>E23+E24+E25+E26</f>
        <v>86768.3</v>
      </c>
      <c r="F22" s="29">
        <f aca="true" t="shared" si="7" ref="F22:O22">F23+F24+F25+F26</f>
        <v>93729.1</v>
      </c>
      <c r="G22" s="29">
        <f t="shared" si="7"/>
        <v>110671</v>
      </c>
      <c r="H22" s="29">
        <f t="shared" si="7"/>
        <v>214860.3</v>
      </c>
      <c r="I22" s="29">
        <f t="shared" si="7"/>
        <v>323313.6</v>
      </c>
      <c r="J22" s="29">
        <f t="shared" si="7"/>
        <v>92651.9</v>
      </c>
      <c r="K22" s="29">
        <f t="shared" si="7"/>
        <v>272249.2</v>
      </c>
      <c r="L22" s="29">
        <f t="shared" si="7"/>
        <v>485191.4</v>
      </c>
      <c r="M22" s="29">
        <f t="shared" si="7"/>
        <v>820292.7</v>
      </c>
      <c r="N22" s="29">
        <f t="shared" si="7"/>
        <v>565292</v>
      </c>
      <c r="O22" s="29">
        <f t="shared" si="7"/>
        <v>592023.1</v>
      </c>
      <c r="P22" s="29">
        <f>P23+P24+P25+P26</f>
        <v>592023.1</v>
      </c>
      <c r="Q22" s="29">
        <f>Q23+Q24+Q25+Q26</f>
        <v>592023.1</v>
      </c>
      <c r="R22" s="29">
        <f>R23+R24+R25+R26</f>
        <v>592023.1</v>
      </c>
      <c r="S22" s="29">
        <f>S23+S24+S25+S26</f>
        <v>592023.1</v>
      </c>
      <c r="T22" s="29">
        <f>T23+T24+T25+T26</f>
        <v>592023.1</v>
      </c>
      <c r="U22" s="29">
        <f t="shared" si="3"/>
        <v>6617158.1</v>
      </c>
      <c r="V22" s="30" t="s">
        <v>14</v>
      </c>
    </row>
    <row r="23" spans="1:22" ht="31.5" customHeight="1">
      <c r="A23" s="75"/>
      <c r="B23" s="88"/>
      <c r="C23" s="75"/>
      <c r="D23" s="75"/>
      <c r="E23" s="29">
        <f aca="true" t="shared" si="8" ref="E23:O23">E28+E33</f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8"/>
        <v>0</v>
      </c>
      <c r="O23" s="29">
        <f t="shared" si="8"/>
        <v>0</v>
      </c>
      <c r="P23" s="29">
        <f aca="true" t="shared" si="9" ref="P23:T24">P28+P33</f>
        <v>0</v>
      </c>
      <c r="Q23" s="29">
        <f t="shared" si="9"/>
        <v>0</v>
      </c>
      <c r="R23" s="29">
        <f t="shared" si="9"/>
        <v>0</v>
      </c>
      <c r="S23" s="29">
        <f t="shared" si="9"/>
        <v>0</v>
      </c>
      <c r="T23" s="29">
        <f t="shared" si="9"/>
        <v>0</v>
      </c>
      <c r="U23" s="29">
        <f t="shared" si="3"/>
        <v>0</v>
      </c>
      <c r="V23" s="30" t="s">
        <v>19</v>
      </c>
    </row>
    <row r="24" spans="1:22" ht="31.5" customHeight="1">
      <c r="A24" s="75"/>
      <c r="B24" s="88"/>
      <c r="C24" s="75"/>
      <c r="D24" s="75"/>
      <c r="E24" s="29">
        <f aca="true" t="shared" si="10" ref="E24:O24">E29+E34</f>
        <v>0</v>
      </c>
      <c r="F24" s="29">
        <f t="shared" si="10"/>
        <v>0</v>
      </c>
      <c r="G24" s="29">
        <f t="shared" si="10"/>
        <v>0</v>
      </c>
      <c r="H24" s="29">
        <f t="shared" si="10"/>
        <v>0</v>
      </c>
      <c r="I24" s="29">
        <f t="shared" si="10"/>
        <v>160736.8</v>
      </c>
      <c r="J24" s="29">
        <f t="shared" si="10"/>
        <v>16156</v>
      </c>
      <c r="K24" s="29">
        <f t="shared" si="10"/>
        <v>0</v>
      </c>
      <c r="L24" s="29">
        <f t="shared" si="10"/>
        <v>0</v>
      </c>
      <c r="M24" s="29">
        <f t="shared" si="10"/>
        <v>0</v>
      </c>
      <c r="N24" s="29">
        <f t="shared" si="10"/>
        <v>0</v>
      </c>
      <c r="O24" s="29">
        <f t="shared" si="10"/>
        <v>0</v>
      </c>
      <c r="P24" s="29">
        <f t="shared" si="9"/>
        <v>0</v>
      </c>
      <c r="Q24" s="29">
        <f t="shared" si="9"/>
        <v>0</v>
      </c>
      <c r="R24" s="29">
        <f t="shared" si="9"/>
        <v>0</v>
      </c>
      <c r="S24" s="29">
        <f t="shared" si="9"/>
        <v>0</v>
      </c>
      <c r="T24" s="29">
        <f t="shared" si="9"/>
        <v>0</v>
      </c>
      <c r="U24" s="29">
        <f t="shared" si="3"/>
        <v>176892.8</v>
      </c>
      <c r="V24" s="30" t="s">
        <v>15</v>
      </c>
    </row>
    <row r="25" spans="1:22" ht="31.5" customHeight="1">
      <c r="A25" s="75"/>
      <c r="B25" s="88"/>
      <c r="C25" s="75"/>
      <c r="D25" s="75"/>
      <c r="E25" s="29">
        <f>E30+E35+E40</f>
        <v>86768.3</v>
      </c>
      <c r="F25" s="29">
        <f aca="true" t="shared" si="11" ref="F25:O25">F30+F35+F40</f>
        <v>93729.1</v>
      </c>
      <c r="G25" s="29">
        <f t="shared" si="11"/>
        <v>89750</v>
      </c>
      <c r="H25" s="29">
        <f t="shared" si="11"/>
        <v>180691.3</v>
      </c>
      <c r="I25" s="29">
        <f t="shared" si="11"/>
        <v>160889.3</v>
      </c>
      <c r="J25" s="29">
        <f t="shared" si="11"/>
        <v>76495.9</v>
      </c>
      <c r="K25" s="29">
        <f t="shared" si="11"/>
        <v>272249.2</v>
      </c>
      <c r="L25" s="29">
        <f t="shared" si="11"/>
        <v>485191.4</v>
      </c>
      <c r="M25" s="29">
        <f t="shared" si="11"/>
        <v>820292.7</v>
      </c>
      <c r="N25" s="29">
        <f t="shared" si="11"/>
        <v>565292</v>
      </c>
      <c r="O25" s="29">
        <f t="shared" si="11"/>
        <v>592023.1</v>
      </c>
      <c r="P25" s="29">
        <f>P30+P35+P40</f>
        <v>592023.1</v>
      </c>
      <c r="Q25" s="29">
        <f>Q30+Q35+Q40</f>
        <v>592023.1</v>
      </c>
      <c r="R25" s="29">
        <f>R30+R35+R40</f>
        <v>592023.1</v>
      </c>
      <c r="S25" s="29">
        <f>S30+S35+S40</f>
        <v>592023.1</v>
      </c>
      <c r="T25" s="29">
        <f>T30+T35+T40</f>
        <v>592023.1</v>
      </c>
      <c r="U25" s="29">
        <f t="shared" si="3"/>
        <v>6383487.8</v>
      </c>
      <c r="V25" s="30" t="s">
        <v>16</v>
      </c>
    </row>
    <row r="26" spans="1:22" ht="31.5" customHeight="1">
      <c r="A26" s="75"/>
      <c r="B26" s="89"/>
      <c r="C26" s="75"/>
      <c r="D26" s="75"/>
      <c r="E26" s="29">
        <f aca="true" t="shared" si="12" ref="E26:O26">E31+E36</f>
        <v>0</v>
      </c>
      <c r="F26" s="29">
        <f t="shared" si="12"/>
        <v>0</v>
      </c>
      <c r="G26" s="29">
        <f t="shared" si="12"/>
        <v>20921</v>
      </c>
      <c r="H26" s="29">
        <f t="shared" si="12"/>
        <v>34169</v>
      </c>
      <c r="I26" s="29">
        <f t="shared" si="12"/>
        <v>1687.5</v>
      </c>
      <c r="J26" s="29">
        <f t="shared" si="12"/>
        <v>0</v>
      </c>
      <c r="K26" s="29">
        <f t="shared" si="12"/>
        <v>0</v>
      </c>
      <c r="L26" s="29">
        <f t="shared" si="12"/>
        <v>0</v>
      </c>
      <c r="M26" s="29">
        <f t="shared" si="12"/>
        <v>0</v>
      </c>
      <c r="N26" s="29">
        <f t="shared" si="12"/>
        <v>0</v>
      </c>
      <c r="O26" s="29">
        <f t="shared" si="12"/>
        <v>0</v>
      </c>
      <c r="P26" s="29">
        <f>P31+P36</f>
        <v>0</v>
      </c>
      <c r="Q26" s="29">
        <f>Q31+Q36</f>
        <v>0</v>
      </c>
      <c r="R26" s="29">
        <f>R31+R36</f>
        <v>0</v>
      </c>
      <c r="S26" s="29">
        <f>S31+S36</f>
        <v>0</v>
      </c>
      <c r="T26" s="29">
        <f>T31+T36</f>
        <v>0</v>
      </c>
      <c r="U26" s="29">
        <f t="shared" si="3"/>
        <v>56777.5</v>
      </c>
      <c r="V26" s="30" t="s">
        <v>18</v>
      </c>
    </row>
    <row r="27" spans="1:22" ht="32.25" customHeight="1">
      <c r="A27" s="83" t="s">
        <v>37</v>
      </c>
      <c r="B27" s="85" t="s">
        <v>68</v>
      </c>
      <c r="C27" s="75" t="s">
        <v>89</v>
      </c>
      <c r="D27" s="75" t="s">
        <v>103</v>
      </c>
      <c r="E27" s="29">
        <f>E28+E29+E30+E31</f>
        <v>79733.8</v>
      </c>
      <c r="F27" s="29">
        <f aca="true" t="shared" si="13" ref="F27:T27">F28+F29+F30+F31</f>
        <v>82847.9</v>
      </c>
      <c r="G27" s="29">
        <f t="shared" si="13"/>
        <v>109364.8</v>
      </c>
      <c r="H27" s="29">
        <f t="shared" si="13"/>
        <v>205689.4</v>
      </c>
      <c r="I27" s="29">
        <f t="shared" si="13"/>
        <v>311833</v>
      </c>
      <c r="J27" s="29">
        <f t="shared" si="13"/>
        <v>85227.2</v>
      </c>
      <c r="K27" s="29">
        <f t="shared" si="13"/>
        <v>242363.5</v>
      </c>
      <c r="L27" s="29">
        <f t="shared" si="13"/>
        <v>435459.8</v>
      </c>
      <c r="M27" s="29">
        <f t="shared" si="13"/>
        <v>709312.5</v>
      </c>
      <c r="N27" s="29">
        <f t="shared" si="13"/>
        <v>497800</v>
      </c>
      <c r="O27" s="29">
        <f t="shared" si="13"/>
        <v>562881.1</v>
      </c>
      <c r="P27" s="29">
        <f t="shared" si="13"/>
        <v>562881.1</v>
      </c>
      <c r="Q27" s="29">
        <f>Q28+Q29+Q30+Q31</f>
        <v>562881.1</v>
      </c>
      <c r="R27" s="29">
        <f t="shared" si="13"/>
        <v>562881.1</v>
      </c>
      <c r="S27" s="29">
        <f t="shared" si="13"/>
        <v>562881.1</v>
      </c>
      <c r="T27" s="29">
        <f t="shared" si="13"/>
        <v>562881.1</v>
      </c>
      <c r="U27" s="29">
        <f t="shared" si="3"/>
        <v>6136918.5</v>
      </c>
      <c r="V27" s="30" t="s">
        <v>14</v>
      </c>
    </row>
    <row r="28" spans="1:22" ht="32.25" customHeight="1">
      <c r="A28" s="83"/>
      <c r="B28" s="85"/>
      <c r="C28" s="75"/>
      <c r="D28" s="75"/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f t="shared" si="3"/>
        <v>0</v>
      </c>
      <c r="V28" s="30" t="s">
        <v>19</v>
      </c>
    </row>
    <row r="29" spans="1:22" ht="32.25" customHeight="1">
      <c r="A29" s="83"/>
      <c r="B29" s="85"/>
      <c r="C29" s="75"/>
      <c r="D29" s="75"/>
      <c r="E29" s="29">
        <v>0</v>
      </c>
      <c r="F29" s="29">
        <v>0</v>
      </c>
      <c r="G29" s="29">
        <v>0</v>
      </c>
      <c r="H29" s="29">
        <v>0</v>
      </c>
      <c r="I29" s="29">
        <v>160736.8</v>
      </c>
      <c r="J29" s="29">
        <v>16156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f t="shared" si="3"/>
        <v>176892.8</v>
      </c>
      <c r="V29" s="30" t="s">
        <v>15</v>
      </c>
    </row>
    <row r="30" spans="1:23" ht="32.25" customHeight="1">
      <c r="A30" s="83"/>
      <c r="B30" s="85"/>
      <c r="C30" s="75"/>
      <c r="D30" s="75"/>
      <c r="E30" s="29">
        <v>79733.8</v>
      </c>
      <c r="F30" s="29">
        <v>82847.9</v>
      </c>
      <c r="G30" s="29">
        <v>88443.8</v>
      </c>
      <c r="H30" s="29">
        <v>171520.4</v>
      </c>
      <c r="I30" s="29">
        <v>149408.7</v>
      </c>
      <c r="J30" s="29">
        <v>69071.2</v>
      </c>
      <c r="K30" s="29">
        <v>242363.5</v>
      </c>
      <c r="L30" s="29">
        <v>435459.8</v>
      </c>
      <c r="M30" s="29">
        <v>709312.5</v>
      </c>
      <c r="N30" s="29">
        <v>497800</v>
      </c>
      <c r="O30" s="29">
        <v>562881.1</v>
      </c>
      <c r="P30" s="29">
        <v>562881.1</v>
      </c>
      <c r="Q30" s="29">
        <v>562881.1</v>
      </c>
      <c r="R30" s="29">
        <v>562881.1</v>
      </c>
      <c r="S30" s="29">
        <v>562881.1</v>
      </c>
      <c r="T30" s="29">
        <v>562881.1</v>
      </c>
      <c r="U30" s="29">
        <f t="shared" si="3"/>
        <v>5903248.2</v>
      </c>
      <c r="V30" s="30" t="s">
        <v>16</v>
      </c>
      <c r="W30" s="33"/>
    </row>
    <row r="31" spans="1:22" ht="32.25" customHeight="1">
      <c r="A31" s="83"/>
      <c r="B31" s="85"/>
      <c r="C31" s="75"/>
      <c r="D31" s="75"/>
      <c r="E31" s="29">
        <v>0</v>
      </c>
      <c r="F31" s="29">
        <v>0</v>
      </c>
      <c r="G31" s="29">
        <v>20921</v>
      </c>
      <c r="H31" s="29">
        <v>34169</v>
      </c>
      <c r="I31" s="29">
        <v>1687.5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f t="shared" si="3"/>
        <v>56777.5</v>
      </c>
      <c r="V31" s="30" t="s">
        <v>18</v>
      </c>
    </row>
    <row r="32" spans="1:22" ht="32.25" customHeight="1">
      <c r="A32" s="75" t="s">
        <v>38</v>
      </c>
      <c r="B32" s="86" t="s">
        <v>128</v>
      </c>
      <c r="C32" s="75" t="s">
        <v>89</v>
      </c>
      <c r="D32" s="75" t="s">
        <v>13</v>
      </c>
      <c r="E32" s="29">
        <f>E33+E34+E35+E36</f>
        <v>7034.5</v>
      </c>
      <c r="F32" s="29">
        <f aca="true" t="shared" si="14" ref="F32:T32">F33+F34+F35+F36</f>
        <v>10881.2</v>
      </c>
      <c r="G32" s="29">
        <f t="shared" si="14"/>
        <v>1306.2</v>
      </c>
      <c r="H32" s="29">
        <f t="shared" si="14"/>
        <v>3333.3</v>
      </c>
      <c r="I32" s="29">
        <f t="shared" si="14"/>
        <v>3480.6</v>
      </c>
      <c r="J32" s="29">
        <f t="shared" si="14"/>
        <v>3654.7</v>
      </c>
      <c r="K32" s="29">
        <f t="shared" si="14"/>
        <v>29885.7</v>
      </c>
      <c r="L32" s="29">
        <f t="shared" si="14"/>
        <v>46461.6</v>
      </c>
      <c r="M32" s="29">
        <f t="shared" si="14"/>
        <v>105651.8</v>
      </c>
      <c r="N32" s="29">
        <f t="shared" si="14"/>
        <v>62150</v>
      </c>
      <c r="O32" s="29">
        <f t="shared" si="14"/>
        <v>20800</v>
      </c>
      <c r="P32" s="29">
        <f t="shared" si="14"/>
        <v>20800</v>
      </c>
      <c r="Q32" s="29">
        <f t="shared" si="14"/>
        <v>20800</v>
      </c>
      <c r="R32" s="29">
        <f t="shared" si="14"/>
        <v>20800</v>
      </c>
      <c r="S32" s="29">
        <f t="shared" si="14"/>
        <v>20800</v>
      </c>
      <c r="T32" s="29">
        <f t="shared" si="14"/>
        <v>20800</v>
      </c>
      <c r="U32" s="29">
        <f t="shared" si="3"/>
        <v>398639.6</v>
      </c>
      <c r="V32" s="30" t="s">
        <v>14</v>
      </c>
    </row>
    <row r="33" spans="1:22" ht="32.25" customHeight="1">
      <c r="A33" s="75"/>
      <c r="B33" s="86"/>
      <c r="C33" s="75"/>
      <c r="D33" s="75"/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f t="shared" si="3"/>
        <v>0</v>
      </c>
      <c r="V33" s="30" t="s">
        <v>19</v>
      </c>
    </row>
    <row r="34" spans="1:22" ht="32.25" customHeight="1">
      <c r="A34" s="75"/>
      <c r="B34" s="86"/>
      <c r="C34" s="75"/>
      <c r="D34" s="75"/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f t="shared" si="3"/>
        <v>0</v>
      </c>
      <c r="V34" s="30" t="s">
        <v>15</v>
      </c>
    </row>
    <row r="35" spans="1:22" ht="32.25" customHeight="1">
      <c r="A35" s="75"/>
      <c r="B35" s="86"/>
      <c r="C35" s="75"/>
      <c r="D35" s="75"/>
      <c r="E35" s="29">
        <v>7034.5</v>
      </c>
      <c r="F35" s="29">
        <v>10881.2</v>
      </c>
      <c r="G35" s="29">
        <v>1306.2</v>
      </c>
      <c r="H35" s="29">
        <v>3333.3</v>
      </c>
      <c r="I35" s="29">
        <v>3480.6</v>
      </c>
      <c r="J35" s="29">
        <v>3654.7</v>
      </c>
      <c r="K35" s="29">
        <v>29885.7</v>
      </c>
      <c r="L35" s="29">
        <v>46461.6</v>
      </c>
      <c r="M35" s="29">
        <v>105651.8</v>
      </c>
      <c r="N35" s="29">
        <v>62150</v>
      </c>
      <c r="O35" s="29">
        <v>20800</v>
      </c>
      <c r="P35" s="29">
        <v>20800</v>
      </c>
      <c r="Q35" s="29">
        <v>20800</v>
      </c>
      <c r="R35" s="29">
        <v>20800</v>
      </c>
      <c r="S35" s="29">
        <v>20800</v>
      </c>
      <c r="T35" s="29">
        <v>20800</v>
      </c>
      <c r="U35" s="29">
        <f t="shared" si="3"/>
        <v>398639.6</v>
      </c>
      <c r="V35" s="30" t="s">
        <v>16</v>
      </c>
    </row>
    <row r="36" spans="1:22" ht="32.25" customHeight="1">
      <c r="A36" s="75"/>
      <c r="B36" s="86"/>
      <c r="C36" s="75"/>
      <c r="D36" s="75"/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f t="shared" si="3"/>
        <v>0</v>
      </c>
      <c r="V36" s="30" t="s">
        <v>18</v>
      </c>
    </row>
    <row r="37" spans="1:22" ht="32.25" customHeight="1">
      <c r="A37" s="83" t="s">
        <v>65</v>
      </c>
      <c r="B37" s="85" t="s">
        <v>105</v>
      </c>
      <c r="C37" s="75" t="s">
        <v>90</v>
      </c>
      <c r="D37" s="75" t="s">
        <v>13</v>
      </c>
      <c r="E37" s="29">
        <f>E38+E39+E40+E41</f>
        <v>0</v>
      </c>
      <c r="F37" s="29">
        <f aca="true" t="shared" si="15" ref="F37:T37">F38+F39+F40+F41</f>
        <v>0</v>
      </c>
      <c r="G37" s="29">
        <f t="shared" si="15"/>
        <v>0</v>
      </c>
      <c r="H37" s="29">
        <f t="shared" si="15"/>
        <v>5837.6</v>
      </c>
      <c r="I37" s="29">
        <f t="shared" si="15"/>
        <v>8000</v>
      </c>
      <c r="J37" s="29">
        <f t="shared" si="15"/>
        <v>3770</v>
      </c>
      <c r="K37" s="29">
        <f t="shared" si="15"/>
        <v>0</v>
      </c>
      <c r="L37" s="29">
        <f t="shared" si="15"/>
        <v>3270</v>
      </c>
      <c r="M37" s="29">
        <f t="shared" si="15"/>
        <v>5328.4</v>
      </c>
      <c r="N37" s="29">
        <f t="shared" si="15"/>
        <v>5342</v>
      </c>
      <c r="O37" s="29">
        <f t="shared" si="15"/>
        <v>8342</v>
      </c>
      <c r="P37" s="29">
        <f t="shared" si="15"/>
        <v>8342</v>
      </c>
      <c r="Q37" s="29">
        <f t="shared" si="15"/>
        <v>8342</v>
      </c>
      <c r="R37" s="29">
        <f t="shared" si="15"/>
        <v>8342</v>
      </c>
      <c r="S37" s="29">
        <f t="shared" si="15"/>
        <v>8342</v>
      </c>
      <c r="T37" s="29">
        <f t="shared" si="15"/>
        <v>8342</v>
      </c>
      <c r="U37" s="29">
        <f t="shared" si="3"/>
        <v>81600</v>
      </c>
      <c r="V37" s="30" t="s">
        <v>14</v>
      </c>
    </row>
    <row r="38" spans="1:22" ht="32.25" customHeight="1">
      <c r="A38" s="83"/>
      <c r="B38" s="85"/>
      <c r="C38" s="75"/>
      <c r="D38" s="75"/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f t="shared" si="3"/>
        <v>0</v>
      </c>
      <c r="V38" s="30" t="s">
        <v>19</v>
      </c>
    </row>
    <row r="39" spans="1:22" ht="32.25" customHeight="1">
      <c r="A39" s="83"/>
      <c r="B39" s="85"/>
      <c r="C39" s="75"/>
      <c r="D39" s="75"/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f t="shared" si="3"/>
        <v>0</v>
      </c>
      <c r="V39" s="30" t="s">
        <v>15</v>
      </c>
    </row>
    <row r="40" spans="1:22" ht="32.25" customHeight="1">
      <c r="A40" s="83"/>
      <c r="B40" s="85"/>
      <c r="C40" s="75"/>
      <c r="D40" s="75"/>
      <c r="E40" s="29">
        <v>0</v>
      </c>
      <c r="F40" s="29">
        <v>0</v>
      </c>
      <c r="G40" s="29">
        <v>0</v>
      </c>
      <c r="H40" s="29">
        <v>5837.6</v>
      </c>
      <c r="I40" s="29">
        <v>8000</v>
      </c>
      <c r="J40" s="29">
        <v>3770</v>
      </c>
      <c r="K40" s="29">
        <v>0</v>
      </c>
      <c r="L40" s="29">
        <v>3270</v>
      </c>
      <c r="M40" s="29">
        <v>5328.4</v>
      </c>
      <c r="N40" s="29">
        <v>5342</v>
      </c>
      <c r="O40" s="29">
        <v>8342</v>
      </c>
      <c r="P40" s="29">
        <v>8342</v>
      </c>
      <c r="Q40" s="29">
        <v>8342</v>
      </c>
      <c r="R40" s="29">
        <v>8342</v>
      </c>
      <c r="S40" s="29">
        <v>8342</v>
      </c>
      <c r="T40" s="29">
        <v>8342</v>
      </c>
      <c r="U40" s="29">
        <f t="shared" si="3"/>
        <v>81600</v>
      </c>
      <c r="V40" s="30" t="s">
        <v>16</v>
      </c>
    </row>
    <row r="41" spans="1:22" ht="32.25" customHeight="1">
      <c r="A41" s="83"/>
      <c r="B41" s="85"/>
      <c r="C41" s="75"/>
      <c r="D41" s="75"/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f t="shared" si="3"/>
        <v>0</v>
      </c>
      <c r="V41" s="30" t="s">
        <v>18</v>
      </c>
    </row>
    <row r="42" spans="1:22" ht="32.25" customHeight="1">
      <c r="A42" s="75" t="s">
        <v>23</v>
      </c>
      <c r="B42" s="85" t="s">
        <v>69</v>
      </c>
      <c r="C42" s="75" t="s">
        <v>134</v>
      </c>
      <c r="D42" s="75" t="s">
        <v>13</v>
      </c>
      <c r="E42" s="29">
        <f aca="true" t="shared" si="16" ref="E42:O42">E43+E44+E45+E46</f>
        <v>58478.7</v>
      </c>
      <c r="F42" s="29">
        <f t="shared" si="16"/>
        <v>57297.6</v>
      </c>
      <c r="G42" s="29">
        <f t="shared" si="16"/>
        <v>34329.2</v>
      </c>
      <c r="H42" s="29">
        <f t="shared" si="16"/>
        <v>19649.9</v>
      </c>
      <c r="I42" s="29">
        <f t="shared" si="16"/>
        <v>39012.2</v>
      </c>
      <c r="J42" s="29">
        <f t="shared" si="16"/>
        <v>4502.8</v>
      </c>
      <c r="K42" s="29">
        <f t="shared" si="16"/>
        <v>13538.8</v>
      </c>
      <c r="L42" s="29">
        <f t="shared" si="16"/>
        <v>53169.2</v>
      </c>
      <c r="M42" s="29">
        <f t="shared" si="16"/>
        <v>30442.5</v>
      </c>
      <c r="N42" s="29">
        <f t="shared" si="16"/>
        <v>6278.6</v>
      </c>
      <c r="O42" s="29">
        <f t="shared" si="16"/>
        <v>8122.8</v>
      </c>
      <c r="P42" s="29">
        <f>P43+P44+P45+P46</f>
        <v>18580.8</v>
      </c>
      <c r="Q42" s="29">
        <f>Q43+Q44+Q45+Q46</f>
        <v>0</v>
      </c>
      <c r="R42" s="29">
        <f>R43+R44+R45+R46</f>
        <v>0</v>
      </c>
      <c r="S42" s="29">
        <f>S43+S44+S45+S46</f>
        <v>0</v>
      </c>
      <c r="T42" s="29">
        <f>T43+T44+T45+T46</f>
        <v>0</v>
      </c>
      <c r="U42" s="29">
        <f t="shared" si="3"/>
        <v>343403.1</v>
      </c>
      <c r="V42" s="30" t="s">
        <v>14</v>
      </c>
    </row>
    <row r="43" spans="1:22" ht="32.25" customHeight="1">
      <c r="A43" s="75"/>
      <c r="B43" s="85"/>
      <c r="C43" s="75"/>
      <c r="D43" s="75"/>
      <c r="E43" s="29">
        <f>E48</f>
        <v>58478.7</v>
      </c>
      <c r="F43" s="29">
        <f aca="true" t="shared" si="17" ref="F43:O43">F48</f>
        <v>57297.6</v>
      </c>
      <c r="G43" s="29">
        <f t="shared" si="17"/>
        <v>34329.2</v>
      </c>
      <c r="H43" s="29">
        <f t="shared" si="17"/>
        <v>19649.9</v>
      </c>
      <c r="I43" s="29">
        <f t="shared" si="17"/>
        <v>39012.2</v>
      </c>
      <c r="J43" s="29">
        <f t="shared" si="17"/>
        <v>4502.8</v>
      </c>
      <c r="K43" s="29">
        <f t="shared" si="17"/>
        <v>13538.8</v>
      </c>
      <c r="L43" s="29">
        <f t="shared" si="17"/>
        <v>53169.2</v>
      </c>
      <c r="M43" s="29">
        <f t="shared" si="17"/>
        <v>30442.5</v>
      </c>
      <c r="N43" s="29">
        <f t="shared" si="17"/>
        <v>6278.6</v>
      </c>
      <c r="O43" s="29">
        <f t="shared" si="17"/>
        <v>8122.8</v>
      </c>
      <c r="P43" s="29">
        <f aca="true" t="shared" si="18" ref="P43:T46">P48</f>
        <v>18580.8</v>
      </c>
      <c r="Q43" s="29">
        <f t="shared" si="18"/>
        <v>0</v>
      </c>
      <c r="R43" s="29">
        <f t="shared" si="18"/>
        <v>0</v>
      </c>
      <c r="S43" s="29">
        <f t="shared" si="18"/>
        <v>0</v>
      </c>
      <c r="T43" s="29">
        <f t="shared" si="18"/>
        <v>0</v>
      </c>
      <c r="U43" s="29">
        <f t="shared" si="3"/>
        <v>343403.1</v>
      </c>
      <c r="V43" s="30" t="s">
        <v>19</v>
      </c>
    </row>
    <row r="44" spans="1:22" ht="32.25" customHeight="1">
      <c r="A44" s="75"/>
      <c r="B44" s="85"/>
      <c r="C44" s="75"/>
      <c r="D44" s="75"/>
      <c r="E44" s="29">
        <f>E49</f>
        <v>0</v>
      </c>
      <c r="F44" s="29">
        <f aca="true" t="shared" si="19" ref="F44:O44">F49</f>
        <v>0</v>
      </c>
      <c r="G44" s="29">
        <f t="shared" si="19"/>
        <v>0</v>
      </c>
      <c r="H44" s="29">
        <f t="shared" si="19"/>
        <v>0</v>
      </c>
      <c r="I44" s="29">
        <f t="shared" si="19"/>
        <v>0</v>
      </c>
      <c r="J44" s="29">
        <f t="shared" si="19"/>
        <v>0</v>
      </c>
      <c r="K44" s="29">
        <f t="shared" si="19"/>
        <v>0</v>
      </c>
      <c r="L44" s="29">
        <f t="shared" si="19"/>
        <v>0</v>
      </c>
      <c r="M44" s="29">
        <f t="shared" si="19"/>
        <v>0</v>
      </c>
      <c r="N44" s="29">
        <f t="shared" si="19"/>
        <v>0</v>
      </c>
      <c r="O44" s="29">
        <f t="shared" si="19"/>
        <v>0</v>
      </c>
      <c r="P44" s="29">
        <f t="shared" si="18"/>
        <v>0</v>
      </c>
      <c r="Q44" s="29">
        <f t="shared" si="18"/>
        <v>0</v>
      </c>
      <c r="R44" s="29">
        <f t="shared" si="18"/>
        <v>0</v>
      </c>
      <c r="S44" s="29">
        <f t="shared" si="18"/>
        <v>0</v>
      </c>
      <c r="T44" s="29">
        <f t="shared" si="18"/>
        <v>0</v>
      </c>
      <c r="U44" s="29">
        <f t="shared" si="3"/>
        <v>0</v>
      </c>
      <c r="V44" s="30" t="s">
        <v>15</v>
      </c>
    </row>
    <row r="45" spans="1:22" ht="32.25" customHeight="1">
      <c r="A45" s="75"/>
      <c r="B45" s="85"/>
      <c r="C45" s="75"/>
      <c r="D45" s="75"/>
      <c r="E45" s="29">
        <f>E50</f>
        <v>0</v>
      </c>
      <c r="F45" s="29">
        <f aca="true" t="shared" si="20" ref="F45:O45">F50</f>
        <v>0</v>
      </c>
      <c r="G45" s="29">
        <f t="shared" si="20"/>
        <v>0</v>
      </c>
      <c r="H45" s="29">
        <f t="shared" si="20"/>
        <v>0</v>
      </c>
      <c r="I45" s="29">
        <f t="shared" si="20"/>
        <v>0</v>
      </c>
      <c r="J45" s="29">
        <f t="shared" si="20"/>
        <v>0</v>
      </c>
      <c r="K45" s="29">
        <f t="shared" si="20"/>
        <v>0</v>
      </c>
      <c r="L45" s="29">
        <f t="shared" si="20"/>
        <v>0</v>
      </c>
      <c r="M45" s="29">
        <f t="shared" si="20"/>
        <v>0</v>
      </c>
      <c r="N45" s="29">
        <f t="shared" si="20"/>
        <v>0</v>
      </c>
      <c r="O45" s="29">
        <f t="shared" si="20"/>
        <v>0</v>
      </c>
      <c r="P45" s="29">
        <f t="shared" si="18"/>
        <v>0</v>
      </c>
      <c r="Q45" s="29">
        <f t="shared" si="18"/>
        <v>0</v>
      </c>
      <c r="R45" s="29">
        <f t="shared" si="18"/>
        <v>0</v>
      </c>
      <c r="S45" s="29">
        <f t="shared" si="18"/>
        <v>0</v>
      </c>
      <c r="T45" s="29">
        <f t="shared" si="18"/>
        <v>0</v>
      </c>
      <c r="U45" s="29">
        <f t="shared" si="3"/>
        <v>0</v>
      </c>
      <c r="V45" s="30" t="s">
        <v>16</v>
      </c>
    </row>
    <row r="46" spans="1:22" ht="32.25" customHeight="1">
      <c r="A46" s="75"/>
      <c r="B46" s="85"/>
      <c r="C46" s="75"/>
      <c r="D46" s="75"/>
      <c r="E46" s="29">
        <f>E51</f>
        <v>0</v>
      </c>
      <c r="F46" s="29">
        <f aca="true" t="shared" si="21" ref="F46:O46">F51</f>
        <v>0</v>
      </c>
      <c r="G46" s="29">
        <f t="shared" si="21"/>
        <v>0</v>
      </c>
      <c r="H46" s="29">
        <f t="shared" si="21"/>
        <v>0</v>
      </c>
      <c r="I46" s="29">
        <f t="shared" si="21"/>
        <v>0</v>
      </c>
      <c r="J46" s="29">
        <f t="shared" si="21"/>
        <v>0</v>
      </c>
      <c r="K46" s="29">
        <f t="shared" si="21"/>
        <v>0</v>
      </c>
      <c r="L46" s="29">
        <f t="shared" si="21"/>
        <v>0</v>
      </c>
      <c r="M46" s="29">
        <f t="shared" si="21"/>
        <v>0</v>
      </c>
      <c r="N46" s="29">
        <f t="shared" si="21"/>
        <v>0</v>
      </c>
      <c r="O46" s="29">
        <f t="shared" si="21"/>
        <v>0</v>
      </c>
      <c r="P46" s="29">
        <f t="shared" si="18"/>
        <v>0</v>
      </c>
      <c r="Q46" s="29">
        <f t="shared" si="18"/>
        <v>0</v>
      </c>
      <c r="R46" s="29">
        <f t="shared" si="18"/>
        <v>0</v>
      </c>
      <c r="S46" s="29">
        <f t="shared" si="18"/>
        <v>0</v>
      </c>
      <c r="T46" s="29">
        <f t="shared" si="18"/>
        <v>0</v>
      </c>
      <c r="U46" s="29">
        <f t="shared" si="3"/>
        <v>0</v>
      </c>
      <c r="V46" s="30" t="s">
        <v>18</v>
      </c>
    </row>
    <row r="47" spans="1:22" ht="32.25" customHeight="1">
      <c r="A47" s="75" t="s">
        <v>39</v>
      </c>
      <c r="B47" s="86" t="s">
        <v>121</v>
      </c>
      <c r="C47" s="75" t="s">
        <v>134</v>
      </c>
      <c r="D47" s="75" t="s">
        <v>13</v>
      </c>
      <c r="E47" s="29">
        <f>E48+E49+E50+E51</f>
        <v>58478.7</v>
      </c>
      <c r="F47" s="29">
        <f aca="true" t="shared" si="22" ref="F47:T47">F48+F49+F50+F51</f>
        <v>57297.6</v>
      </c>
      <c r="G47" s="29">
        <f t="shared" si="22"/>
        <v>34329.2</v>
      </c>
      <c r="H47" s="29">
        <f t="shared" si="22"/>
        <v>19649.9</v>
      </c>
      <c r="I47" s="29">
        <f t="shared" si="22"/>
        <v>39012.2</v>
      </c>
      <c r="J47" s="29">
        <f t="shared" si="22"/>
        <v>4502.8</v>
      </c>
      <c r="K47" s="29">
        <f t="shared" si="22"/>
        <v>13538.8</v>
      </c>
      <c r="L47" s="29">
        <f t="shared" si="22"/>
        <v>53169.2</v>
      </c>
      <c r="M47" s="29">
        <f t="shared" si="22"/>
        <v>30442.5</v>
      </c>
      <c r="N47" s="29">
        <f t="shared" si="22"/>
        <v>6278.6</v>
      </c>
      <c r="O47" s="29">
        <f t="shared" si="22"/>
        <v>8122.8</v>
      </c>
      <c r="P47" s="29">
        <f t="shared" si="22"/>
        <v>18580.8</v>
      </c>
      <c r="Q47" s="29">
        <f t="shared" si="22"/>
        <v>0</v>
      </c>
      <c r="R47" s="29">
        <f t="shared" si="22"/>
        <v>0</v>
      </c>
      <c r="S47" s="29">
        <f t="shared" si="22"/>
        <v>0</v>
      </c>
      <c r="T47" s="29">
        <f t="shared" si="22"/>
        <v>0</v>
      </c>
      <c r="U47" s="29">
        <f t="shared" si="3"/>
        <v>343403.1</v>
      </c>
      <c r="V47" s="30" t="s">
        <v>14</v>
      </c>
    </row>
    <row r="48" spans="1:22" ht="32.25" customHeight="1">
      <c r="A48" s="75"/>
      <c r="B48" s="86"/>
      <c r="C48" s="75"/>
      <c r="D48" s="75"/>
      <c r="E48" s="29">
        <v>58478.7</v>
      </c>
      <c r="F48" s="29">
        <v>57297.6</v>
      </c>
      <c r="G48" s="29">
        <v>34329.2</v>
      </c>
      <c r="H48" s="29">
        <v>19649.9</v>
      </c>
      <c r="I48" s="29">
        <v>39012.2</v>
      </c>
      <c r="J48" s="29">
        <v>4502.8</v>
      </c>
      <c r="K48" s="29">
        <v>13538.8</v>
      </c>
      <c r="L48" s="29">
        <v>53169.2</v>
      </c>
      <c r="M48" s="29">
        <v>30442.5</v>
      </c>
      <c r="N48" s="29">
        <v>6278.6</v>
      </c>
      <c r="O48" s="29">
        <v>8122.8</v>
      </c>
      <c r="P48" s="29">
        <v>18580.8</v>
      </c>
      <c r="Q48" s="29">
        <v>0</v>
      </c>
      <c r="R48" s="29">
        <v>0</v>
      </c>
      <c r="S48" s="29">
        <v>0</v>
      </c>
      <c r="T48" s="29">
        <v>0</v>
      </c>
      <c r="U48" s="29">
        <f t="shared" si="3"/>
        <v>343403.1</v>
      </c>
      <c r="V48" s="30" t="s">
        <v>19</v>
      </c>
    </row>
    <row r="49" spans="1:22" ht="32.25" customHeight="1">
      <c r="A49" s="75"/>
      <c r="B49" s="86"/>
      <c r="C49" s="75"/>
      <c r="D49" s="75"/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f t="shared" si="3"/>
        <v>0</v>
      </c>
      <c r="V49" s="30" t="s">
        <v>15</v>
      </c>
    </row>
    <row r="50" spans="1:22" ht="32.25" customHeight="1">
      <c r="A50" s="75"/>
      <c r="B50" s="86"/>
      <c r="C50" s="75"/>
      <c r="D50" s="75"/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f t="shared" si="3"/>
        <v>0</v>
      </c>
      <c r="V50" s="30" t="s">
        <v>16</v>
      </c>
    </row>
    <row r="51" spans="1:22" ht="32.25" customHeight="1">
      <c r="A51" s="75"/>
      <c r="B51" s="86"/>
      <c r="C51" s="75"/>
      <c r="D51" s="75"/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f t="shared" si="3"/>
        <v>0</v>
      </c>
      <c r="V51" s="30" t="s">
        <v>18</v>
      </c>
    </row>
    <row r="52" spans="1:22" ht="19.5" customHeight="1">
      <c r="A52" s="96" t="s">
        <v>91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</row>
    <row r="53" spans="1:22" ht="31.5" customHeight="1">
      <c r="A53" s="75" t="s">
        <v>24</v>
      </c>
      <c r="B53" s="86" t="s">
        <v>70</v>
      </c>
      <c r="C53" s="75" t="s">
        <v>89</v>
      </c>
      <c r="D53" s="75" t="s">
        <v>13</v>
      </c>
      <c r="E53" s="29">
        <f>E54+E55+E56+E57</f>
        <v>132841.3</v>
      </c>
      <c r="F53" s="29">
        <f aca="true" t="shared" si="23" ref="F53:O53">F54+F55+F56+F57</f>
        <v>111946</v>
      </c>
      <c r="G53" s="29">
        <f t="shared" si="23"/>
        <v>126801.4</v>
      </c>
      <c r="H53" s="29">
        <f t="shared" si="23"/>
        <v>129903.9</v>
      </c>
      <c r="I53" s="29">
        <f t="shared" si="23"/>
        <v>172830.8</v>
      </c>
      <c r="J53" s="29">
        <f t="shared" si="23"/>
        <v>105510.1</v>
      </c>
      <c r="K53" s="29">
        <f t="shared" si="23"/>
        <v>133148.9</v>
      </c>
      <c r="L53" s="29">
        <f t="shared" si="23"/>
        <v>147569</v>
      </c>
      <c r="M53" s="29">
        <f t="shared" si="23"/>
        <v>208559.5</v>
      </c>
      <c r="N53" s="29">
        <f t="shared" si="23"/>
        <v>220084</v>
      </c>
      <c r="O53" s="29">
        <f t="shared" si="23"/>
        <v>194353.1</v>
      </c>
      <c r="P53" s="29">
        <f>P54+P55+P56+P57</f>
        <v>193658.7</v>
      </c>
      <c r="Q53" s="29">
        <f>Q54+Q55+Q56+Q57</f>
        <v>227770.1</v>
      </c>
      <c r="R53" s="29">
        <f>R54+R55+R56+R57</f>
        <v>208575.9</v>
      </c>
      <c r="S53" s="29">
        <f>S54+S55+S56+S57</f>
        <v>217770.1</v>
      </c>
      <c r="T53" s="29">
        <f>T54+T55+T56+T57</f>
        <v>447567.9</v>
      </c>
      <c r="U53" s="29">
        <f>O53+N53+M53+L53+K53+J53+I53+H53+G53+F53+E53+P53+Q53+R53+S53+T53</f>
        <v>2978890.7</v>
      </c>
      <c r="V53" s="30" t="s">
        <v>14</v>
      </c>
    </row>
    <row r="54" spans="1:22" ht="31.5" customHeight="1">
      <c r="A54" s="75"/>
      <c r="B54" s="86"/>
      <c r="C54" s="75"/>
      <c r="D54" s="75"/>
      <c r="E54" s="29">
        <f>E59</f>
        <v>0</v>
      </c>
      <c r="F54" s="29">
        <f aca="true" t="shared" si="24" ref="F54:O54">F59</f>
        <v>0</v>
      </c>
      <c r="G54" s="29">
        <f t="shared" si="24"/>
        <v>0</v>
      </c>
      <c r="H54" s="29">
        <f t="shared" si="24"/>
        <v>0</v>
      </c>
      <c r="I54" s="29">
        <f t="shared" si="24"/>
        <v>0</v>
      </c>
      <c r="J54" s="29">
        <f t="shared" si="24"/>
        <v>0</v>
      </c>
      <c r="K54" s="29">
        <f t="shared" si="24"/>
        <v>0</v>
      </c>
      <c r="L54" s="29">
        <f t="shared" si="24"/>
        <v>0</v>
      </c>
      <c r="M54" s="29">
        <f t="shared" si="24"/>
        <v>0</v>
      </c>
      <c r="N54" s="29">
        <f t="shared" si="24"/>
        <v>0</v>
      </c>
      <c r="O54" s="29">
        <f t="shared" si="24"/>
        <v>0</v>
      </c>
      <c r="P54" s="29">
        <f aca="true" t="shared" si="25" ref="P54:T57">P59</f>
        <v>0</v>
      </c>
      <c r="Q54" s="29">
        <f t="shared" si="25"/>
        <v>0</v>
      </c>
      <c r="R54" s="29">
        <f t="shared" si="25"/>
        <v>0</v>
      </c>
      <c r="S54" s="29">
        <f t="shared" si="25"/>
        <v>0</v>
      </c>
      <c r="T54" s="29">
        <f t="shared" si="25"/>
        <v>0</v>
      </c>
      <c r="U54" s="29">
        <f aca="true" t="shared" si="26" ref="U54:U62">O54+N54+M54+L54+K54+J54+I54+H54+G54+F54+E54+P54+Q54+R54+S54+T54</f>
        <v>0</v>
      </c>
      <c r="V54" s="30" t="s">
        <v>19</v>
      </c>
    </row>
    <row r="55" spans="1:22" ht="31.5" customHeight="1">
      <c r="A55" s="75"/>
      <c r="B55" s="86"/>
      <c r="C55" s="75"/>
      <c r="D55" s="75"/>
      <c r="E55" s="29">
        <f>E60</f>
        <v>0</v>
      </c>
      <c r="F55" s="29">
        <f aca="true" t="shared" si="27" ref="F55:O55">F60</f>
        <v>0</v>
      </c>
      <c r="G55" s="29">
        <f t="shared" si="27"/>
        <v>0</v>
      </c>
      <c r="H55" s="29">
        <f t="shared" si="27"/>
        <v>0</v>
      </c>
      <c r="I55" s="29">
        <f t="shared" si="27"/>
        <v>0</v>
      </c>
      <c r="J55" s="29">
        <f t="shared" si="27"/>
        <v>0</v>
      </c>
      <c r="K55" s="29">
        <f t="shared" si="27"/>
        <v>0</v>
      </c>
      <c r="L55" s="29">
        <f t="shared" si="27"/>
        <v>0</v>
      </c>
      <c r="M55" s="29">
        <f t="shared" si="27"/>
        <v>0</v>
      </c>
      <c r="N55" s="29">
        <f t="shared" si="27"/>
        <v>0</v>
      </c>
      <c r="O55" s="29">
        <f t="shared" si="27"/>
        <v>0</v>
      </c>
      <c r="P55" s="29">
        <f t="shared" si="25"/>
        <v>0</v>
      </c>
      <c r="Q55" s="29">
        <f t="shared" si="25"/>
        <v>0</v>
      </c>
      <c r="R55" s="29">
        <f t="shared" si="25"/>
        <v>0</v>
      </c>
      <c r="S55" s="29">
        <f t="shared" si="25"/>
        <v>0</v>
      </c>
      <c r="T55" s="29">
        <f t="shared" si="25"/>
        <v>0</v>
      </c>
      <c r="U55" s="29">
        <f t="shared" si="26"/>
        <v>0</v>
      </c>
      <c r="V55" s="30" t="s">
        <v>15</v>
      </c>
    </row>
    <row r="56" spans="1:22" ht="31.5" customHeight="1">
      <c r="A56" s="75"/>
      <c r="B56" s="86"/>
      <c r="C56" s="75"/>
      <c r="D56" s="75"/>
      <c r="E56" s="29">
        <f>E61</f>
        <v>132841.3</v>
      </c>
      <c r="F56" s="29">
        <f aca="true" t="shared" si="28" ref="F56:O56">F61</f>
        <v>111946</v>
      </c>
      <c r="G56" s="29">
        <f t="shared" si="28"/>
        <v>126801.4</v>
      </c>
      <c r="H56" s="29">
        <f t="shared" si="28"/>
        <v>129903.9</v>
      </c>
      <c r="I56" s="29">
        <f t="shared" si="28"/>
        <v>172830.8</v>
      </c>
      <c r="J56" s="29">
        <f t="shared" si="28"/>
        <v>105510.1</v>
      </c>
      <c r="K56" s="29">
        <f t="shared" si="28"/>
        <v>133148.9</v>
      </c>
      <c r="L56" s="29">
        <f t="shared" si="28"/>
        <v>147569</v>
      </c>
      <c r="M56" s="29">
        <f>M61</f>
        <v>208559.5</v>
      </c>
      <c r="N56" s="29">
        <f t="shared" si="28"/>
        <v>220084</v>
      </c>
      <c r="O56" s="29">
        <f t="shared" si="28"/>
        <v>194353.1</v>
      </c>
      <c r="P56" s="29">
        <f t="shared" si="25"/>
        <v>193658.7</v>
      </c>
      <c r="Q56" s="29">
        <f t="shared" si="25"/>
        <v>227770.1</v>
      </c>
      <c r="R56" s="29">
        <f t="shared" si="25"/>
        <v>208575.9</v>
      </c>
      <c r="S56" s="29">
        <f t="shared" si="25"/>
        <v>217770.1</v>
      </c>
      <c r="T56" s="29">
        <f>T61</f>
        <v>447567.9</v>
      </c>
      <c r="U56" s="29">
        <f>O56+N56+M56+L56+K56+J56+I56+H56+G56+F56+E56+P56+Q56+R56+S56+T56</f>
        <v>2978890.7</v>
      </c>
      <c r="V56" s="30" t="s">
        <v>16</v>
      </c>
    </row>
    <row r="57" spans="1:22" ht="31.5" customHeight="1">
      <c r="A57" s="75"/>
      <c r="B57" s="86"/>
      <c r="C57" s="75"/>
      <c r="D57" s="75"/>
      <c r="E57" s="29">
        <f>E62</f>
        <v>0</v>
      </c>
      <c r="F57" s="29">
        <f aca="true" t="shared" si="29" ref="F57:O57">F62</f>
        <v>0</v>
      </c>
      <c r="G57" s="29">
        <f t="shared" si="29"/>
        <v>0</v>
      </c>
      <c r="H57" s="29">
        <f t="shared" si="29"/>
        <v>0</v>
      </c>
      <c r="I57" s="29">
        <f t="shared" si="29"/>
        <v>0</v>
      </c>
      <c r="J57" s="29">
        <f t="shared" si="29"/>
        <v>0</v>
      </c>
      <c r="K57" s="29">
        <f t="shared" si="29"/>
        <v>0</v>
      </c>
      <c r="L57" s="29">
        <f t="shared" si="29"/>
        <v>0</v>
      </c>
      <c r="M57" s="29">
        <f t="shared" si="29"/>
        <v>0</v>
      </c>
      <c r="N57" s="29">
        <f t="shared" si="29"/>
        <v>0</v>
      </c>
      <c r="O57" s="29">
        <f t="shared" si="29"/>
        <v>0</v>
      </c>
      <c r="P57" s="29">
        <f t="shared" si="25"/>
        <v>0</v>
      </c>
      <c r="Q57" s="29">
        <f t="shared" si="25"/>
        <v>0</v>
      </c>
      <c r="R57" s="29">
        <f t="shared" si="25"/>
        <v>0</v>
      </c>
      <c r="S57" s="29">
        <f t="shared" si="25"/>
        <v>0</v>
      </c>
      <c r="T57" s="29">
        <f t="shared" si="25"/>
        <v>0</v>
      </c>
      <c r="U57" s="29">
        <f t="shared" si="26"/>
        <v>0</v>
      </c>
      <c r="V57" s="30" t="s">
        <v>18</v>
      </c>
    </row>
    <row r="58" spans="1:22" ht="31.5" customHeight="1">
      <c r="A58" s="75" t="s">
        <v>25</v>
      </c>
      <c r="B58" s="85" t="s">
        <v>71</v>
      </c>
      <c r="C58" s="75" t="s">
        <v>89</v>
      </c>
      <c r="D58" s="75" t="s">
        <v>13</v>
      </c>
      <c r="E58" s="29">
        <f>E59+E60+E61+E62</f>
        <v>132841.3</v>
      </c>
      <c r="F58" s="29">
        <f aca="true" t="shared" si="30" ref="F58:O58">F59+F60+F61+F62</f>
        <v>111946</v>
      </c>
      <c r="G58" s="29">
        <f t="shared" si="30"/>
        <v>126801.4</v>
      </c>
      <c r="H58" s="29">
        <f t="shared" si="30"/>
        <v>129903.9</v>
      </c>
      <c r="I58" s="29">
        <f t="shared" si="30"/>
        <v>172830.8</v>
      </c>
      <c r="J58" s="29">
        <f t="shared" si="30"/>
        <v>105510.1</v>
      </c>
      <c r="K58" s="29">
        <f t="shared" si="30"/>
        <v>133148.9</v>
      </c>
      <c r="L58" s="29">
        <f t="shared" si="30"/>
        <v>147569</v>
      </c>
      <c r="M58" s="29">
        <f t="shared" si="30"/>
        <v>208559.5</v>
      </c>
      <c r="N58" s="29">
        <f>N59+N60+N61+N62</f>
        <v>220084</v>
      </c>
      <c r="O58" s="29">
        <f t="shared" si="30"/>
        <v>194353.1</v>
      </c>
      <c r="P58" s="29">
        <f>P59+P60+P61+P62</f>
        <v>193658.7</v>
      </c>
      <c r="Q58" s="29">
        <f>Q59+Q60+Q61+Q62</f>
        <v>227770.1</v>
      </c>
      <c r="R58" s="29">
        <f>R59+R60+R61+R62</f>
        <v>208575.9</v>
      </c>
      <c r="S58" s="29">
        <f>S59+S60+S61+S62</f>
        <v>217770.1</v>
      </c>
      <c r="T58" s="29">
        <f>T59+T60+T61+T62</f>
        <v>447567.9</v>
      </c>
      <c r="U58" s="29">
        <f>O58+N58+M58+L58+K58+J58+I58+H58+G58+F58+E58+P58+Q58+R58+S58+T58</f>
        <v>2978890.7</v>
      </c>
      <c r="V58" s="30" t="s">
        <v>14</v>
      </c>
    </row>
    <row r="59" spans="1:23" ht="31.5" customHeight="1">
      <c r="A59" s="75"/>
      <c r="B59" s="85"/>
      <c r="C59" s="75"/>
      <c r="D59" s="75"/>
      <c r="E59" s="29">
        <f>E64</f>
        <v>0</v>
      </c>
      <c r="F59" s="29">
        <f aca="true" t="shared" si="31" ref="F59:O59">F64</f>
        <v>0</v>
      </c>
      <c r="G59" s="29">
        <f t="shared" si="31"/>
        <v>0</v>
      </c>
      <c r="H59" s="29">
        <f t="shared" si="31"/>
        <v>0</v>
      </c>
      <c r="I59" s="29">
        <f t="shared" si="31"/>
        <v>0</v>
      </c>
      <c r="J59" s="29">
        <f t="shared" si="31"/>
        <v>0</v>
      </c>
      <c r="K59" s="29">
        <f t="shared" si="31"/>
        <v>0</v>
      </c>
      <c r="L59" s="29">
        <f t="shared" si="31"/>
        <v>0</v>
      </c>
      <c r="M59" s="29">
        <f t="shared" si="31"/>
        <v>0</v>
      </c>
      <c r="N59" s="29">
        <f t="shared" si="31"/>
        <v>0</v>
      </c>
      <c r="O59" s="29">
        <f t="shared" si="31"/>
        <v>0</v>
      </c>
      <c r="P59" s="29">
        <f aca="true" t="shared" si="32" ref="P59:T60">P64</f>
        <v>0</v>
      </c>
      <c r="Q59" s="29">
        <f t="shared" si="32"/>
        <v>0</v>
      </c>
      <c r="R59" s="29">
        <f t="shared" si="32"/>
        <v>0</v>
      </c>
      <c r="S59" s="29">
        <f t="shared" si="32"/>
        <v>0</v>
      </c>
      <c r="T59" s="29">
        <f t="shared" si="32"/>
        <v>0</v>
      </c>
      <c r="U59" s="29">
        <f t="shared" si="26"/>
        <v>0</v>
      </c>
      <c r="V59" s="30" t="s">
        <v>19</v>
      </c>
      <c r="W59" s="12"/>
    </row>
    <row r="60" spans="1:22" ht="31.5" customHeight="1">
      <c r="A60" s="75"/>
      <c r="B60" s="85"/>
      <c r="C60" s="75"/>
      <c r="D60" s="75"/>
      <c r="E60" s="29">
        <f>E65</f>
        <v>0</v>
      </c>
      <c r="F60" s="29">
        <f aca="true" t="shared" si="33" ref="F60:O60">F65</f>
        <v>0</v>
      </c>
      <c r="G60" s="29">
        <f t="shared" si="33"/>
        <v>0</v>
      </c>
      <c r="H60" s="29">
        <f t="shared" si="33"/>
        <v>0</v>
      </c>
      <c r="I60" s="29">
        <f t="shared" si="33"/>
        <v>0</v>
      </c>
      <c r="J60" s="29">
        <f t="shared" si="33"/>
        <v>0</v>
      </c>
      <c r="K60" s="29">
        <f t="shared" si="33"/>
        <v>0</v>
      </c>
      <c r="L60" s="29">
        <f t="shared" si="33"/>
        <v>0</v>
      </c>
      <c r="M60" s="29">
        <f t="shared" si="33"/>
        <v>0</v>
      </c>
      <c r="N60" s="29">
        <f t="shared" si="33"/>
        <v>0</v>
      </c>
      <c r="O60" s="29">
        <f t="shared" si="33"/>
        <v>0</v>
      </c>
      <c r="P60" s="29">
        <f t="shared" si="32"/>
        <v>0</v>
      </c>
      <c r="Q60" s="29">
        <f t="shared" si="32"/>
        <v>0</v>
      </c>
      <c r="R60" s="29">
        <f t="shared" si="32"/>
        <v>0</v>
      </c>
      <c r="S60" s="29">
        <f t="shared" si="32"/>
        <v>0</v>
      </c>
      <c r="T60" s="29">
        <f t="shared" si="32"/>
        <v>0</v>
      </c>
      <c r="U60" s="29">
        <f t="shared" si="26"/>
        <v>0</v>
      </c>
      <c r="V60" s="30" t="s">
        <v>15</v>
      </c>
    </row>
    <row r="61" spans="1:22" ht="31.5" customHeight="1">
      <c r="A61" s="75"/>
      <c r="B61" s="85"/>
      <c r="C61" s="75"/>
      <c r="D61" s="75"/>
      <c r="E61" s="29">
        <f>E66+E71+E76+E81+E86+E96</f>
        <v>132841.3</v>
      </c>
      <c r="F61" s="29">
        <f>F66+F71+F76+F81+F86+F96</f>
        <v>111946</v>
      </c>
      <c r="G61" s="29">
        <f>G66+G71+G76+G81+G86+G96</f>
        <v>126801.4</v>
      </c>
      <c r="H61" s="29">
        <f>H66+H71+H76+H81+H86+H96</f>
        <v>129903.9</v>
      </c>
      <c r="I61" s="29">
        <f>I66+I71+I76+I81+I86+I96</f>
        <v>172830.8</v>
      </c>
      <c r="J61" s="29">
        <f>J66+J71+J76+J81+J86++J87+J88+J89+J90+J91+J96</f>
        <v>105510.1</v>
      </c>
      <c r="K61" s="29">
        <f aca="true" t="shared" si="34" ref="K61:R61">K66+K71+K76+K81+K86+K87+K88+K89+K90+K91+K96</f>
        <v>133148.9</v>
      </c>
      <c r="L61" s="29">
        <f t="shared" si="34"/>
        <v>147569</v>
      </c>
      <c r="M61" s="29">
        <f>M66+M71+M76+M81+M86+M87+M88+M89+M90+M91+M96+M101</f>
        <v>208559.5</v>
      </c>
      <c r="N61" s="29">
        <f t="shared" si="34"/>
        <v>220084</v>
      </c>
      <c r="O61" s="29">
        <f t="shared" si="34"/>
        <v>194353.1</v>
      </c>
      <c r="P61" s="29">
        <f t="shared" si="34"/>
        <v>193658.7</v>
      </c>
      <c r="Q61" s="29">
        <f t="shared" si="34"/>
        <v>227770.1</v>
      </c>
      <c r="R61" s="29">
        <f t="shared" si="34"/>
        <v>208575.9</v>
      </c>
      <c r="S61" s="29">
        <f>S66+S71+S76+S81+S86++S87+S88+S89+S90+S91+S96</f>
        <v>217770.1</v>
      </c>
      <c r="T61" s="29">
        <f>T66+T71+T76+T81+T86+T87+T88+T89+T90+T91+T96</f>
        <v>447567.9</v>
      </c>
      <c r="U61" s="29">
        <f>U66+U71+U76+U81+U83+U96+U98</f>
        <v>2978890.7</v>
      </c>
      <c r="V61" s="30" t="s">
        <v>16</v>
      </c>
    </row>
    <row r="62" spans="1:22" ht="31.5" customHeight="1">
      <c r="A62" s="75"/>
      <c r="B62" s="85"/>
      <c r="C62" s="75"/>
      <c r="D62" s="75"/>
      <c r="E62" s="29">
        <f>E67</f>
        <v>0</v>
      </c>
      <c r="F62" s="29">
        <f aca="true" t="shared" si="35" ref="F62:O62">F67</f>
        <v>0</v>
      </c>
      <c r="G62" s="29">
        <f t="shared" si="35"/>
        <v>0</v>
      </c>
      <c r="H62" s="29">
        <f t="shared" si="35"/>
        <v>0</v>
      </c>
      <c r="I62" s="29">
        <f t="shared" si="35"/>
        <v>0</v>
      </c>
      <c r="J62" s="29">
        <f t="shared" si="35"/>
        <v>0</v>
      </c>
      <c r="K62" s="29">
        <f t="shared" si="35"/>
        <v>0</v>
      </c>
      <c r="L62" s="29">
        <f t="shared" si="35"/>
        <v>0</v>
      </c>
      <c r="M62" s="29">
        <f t="shared" si="35"/>
        <v>0</v>
      </c>
      <c r="N62" s="29">
        <f t="shared" si="35"/>
        <v>0</v>
      </c>
      <c r="O62" s="29">
        <f t="shared" si="35"/>
        <v>0</v>
      </c>
      <c r="P62" s="29">
        <f>P67</f>
        <v>0</v>
      </c>
      <c r="Q62" s="29">
        <f>Q67</f>
        <v>0</v>
      </c>
      <c r="R62" s="29">
        <f>R67</f>
        <v>0</v>
      </c>
      <c r="S62" s="29">
        <f>S67</f>
        <v>0</v>
      </c>
      <c r="T62" s="29">
        <f>T67</f>
        <v>0</v>
      </c>
      <c r="U62" s="29">
        <f t="shared" si="26"/>
        <v>0</v>
      </c>
      <c r="V62" s="30" t="s">
        <v>18</v>
      </c>
    </row>
    <row r="63" spans="1:22" ht="31.5" customHeight="1">
      <c r="A63" s="75" t="s">
        <v>40</v>
      </c>
      <c r="B63" s="90" t="s">
        <v>122</v>
      </c>
      <c r="C63" s="75" t="s">
        <v>89</v>
      </c>
      <c r="D63" s="75" t="s">
        <v>13</v>
      </c>
      <c r="E63" s="29">
        <f>E64+E65+E66+E67</f>
        <v>103720.6</v>
      </c>
      <c r="F63" s="29">
        <f aca="true" t="shared" si="36" ref="F63:T63">F64+F65+F66+F67</f>
        <v>101010.8</v>
      </c>
      <c r="G63" s="29">
        <f t="shared" si="36"/>
        <v>107146.8</v>
      </c>
      <c r="H63" s="29">
        <f t="shared" si="36"/>
        <v>112107</v>
      </c>
      <c r="I63" s="29">
        <f t="shared" si="36"/>
        <v>150770.7</v>
      </c>
      <c r="J63" s="29">
        <v>87018.3</v>
      </c>
      <c r="K63" s="29">
        <f>K64+K65+K66+K67</f>
        <v>95169.8</v>
      </c>
      <c r="L63" s="29">
        <f t="shared" si="36"/>
        <v>100234.8</v>
      </c>
      <c r="M63" s="29">
        <f t="shared" si="36"/>
        <v>154320.2</v>
      </c>
      <c r="N63" s="29">
        <f>N64+N65+N66+N67</f>
        <v>160506.5</v>
      </c>
      <c r="O63" s="29">
        <f t="shared" si="36"/>
        <v>135506.5</v>
      </c>
      <c r="P63" s="29">
        <f t="shared" si="36"/>
        <v>135506.5</v>
      </c>
      <c r="Q63" s="29">
        <f t="shared" si="36"/>
        <v>169617.9</v>
      </c>
      <c r="R63" s="29">
        <f t="shared" si="36"/>
        <v>150423.7</v>
      </c>
      <c r="S63" s="29">
        <f t="shared" si="36"/>
        <v>159617.9</v>
      </c>
      <c r="T63" s="29">
        <f t="shared" si="36"/>
        <v>389415.7</v>
      </c>
      <c r="U63" s="29">
        <f>U64+U65+U66+U67</f>
        <v>2312093.7</v>
      </c>
      <c r="V63" s="30" t="s">
        <v>14</v>
      </c>
    </row>
    <row r="64" spans="1:22" ht="31.5" customHeight="1">
      <c r="A64" s="75"/>
      <c r="B64" s="90"/>
      <c r="C64" s="75"/>
      <c r="D64" s="75"/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f>SUM(E64:T64)</f>
        <v>0</v>
      </c>
      <c r="V64" s="30" t="s">
        <v>19</v>
      </c>
    </row>
    <row r="65" spans="1:22" ht="31.5" customHeight="1">
      <c r="A65" s="75"/>
      <c r="B65" s="90"/>
      <c r="C65" s="75"/>
      <c r="D65" s="75"/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f>SUM(E65:T65)</f>
        <v>0</v>
      </c>
      <c r="V65" s="30" t="s">
        <v>15</v>
      </c>
    </row>
    <row r="66" spans="1:22" ht="31.5" customHeight="1">
      <c r="A66" s="75"/>
      <c r="B66" s="90"/>
      <c r="C66" s="75"/>
      <c r="D66" s="75"/>
      <c r="E66" s="29">
        <v>103720.6</v>
      </c>
      <c r="F66" s="29">
        <v>101010.8</v>
      </c>
      <c r="G66" s="29">
        <v>107146.8</v>
      </c>
      <c r="H66" s="29">
        <v>112107</v>
      </c>
      <c r="I66" s="29">
        <v>150770.7</v>
      </c>
      <c r="J66" s="11">
        <v>87018.3</v>
      </c>
      <c r="K66" s="29">
        <v>95169.8</v>
      </c>
      <c r="L66" s="29">
        <v>100234.8</v>
      </c>
      <c r="M66" s="29">
        <v>154320.2</v>
      </c>
      <c r="N66" s="29">
        <v>160506.5</v>
      </c>
      <c r="O66" s="29">
        <v>135506.5</v>
      </c>
      <c r="P66" s="29">
        <v>135506.5</v>
      </c>
      <c r="Q66" s="29">
        <v>169617.9</v>
      </c>
      <c r="R66" s="29">
        <v>150423.7</v>
      </c>
      <c r="S66" s="29">
        <v>159617.9</v>
      </c>
      <c r="T66" s="29">
        <v>389415.7</v>
      </c>
      <c r="U66" s="29">
        <f>SUM(E66:T66)</f>
        <v>2312093.7</v>
      </c>
      <c r="V66" s="30" t="s">
        <v>16</v>
      </c>
    </row>
    <row r="67" spans="1:22" ht="31.5" customHeight="1">
      <c r="A67" s="75"/>
      <c r="B67" s="90"/>
      <c r="C67" s="75"/>
      <c r="D67" s="75"/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f>SUM(E67:O67)</f>
        <v>0</v>
      </c>
      <c r="V67" s="30" t="s">
        <v>18</v>
      </c>
    </row>
    <row r="68" spans="1:22" ht="31.5" customHeight="1">
      <c r="A68" s="75" t="s">
        <v>41</v>
      </c>
      <c r="B68" s="86" t="s">
        <v>72</v>
      </c>
      <c r="C68" s="75" t="s">
        <v>1</v>
      </c>
      <c r="D68" s="75" t="s">
        <v>13</v>
      </c>
      <c r="E68" s="29">
        <f aca="true" t="shared" si="37" ref="E68:O68">E69+E70+E71+E72</f>
        <v>9876.5</v>
      </c>
      <c r="F68" s="29">
        <f t="shared" si="37"/>
        <v>0</v>
      </c>
      <c r="G68" s="29">
        <f t="shared" si="37"/>
        <v>0</v>
      </c>
      <c r="H68" s="29">
        <f t="shared" si="37"/>
        <v>0</v>
      </c>
      <c r="I68" s="29">
        <f t="shared" si="37"/>
        <v>0</v>
      </c>
      <c r="J68" s="29">
        <f t="shared" si="37"/>
        <v>0</v>
      </c>
      <c r="K68" s="29">
        <f t="shared" si="37"/>
        <v>0</v>
      </c>
      <c r="L68" s="29">
        <f t="shared" si="37"/>
        <v>0</v>
      </c>
      <c r="M68" s="29">
        <f t="shared" si="37"/>
        <v>0</v>
      </c>
      <c r="N68" s="29">
        <f t="shared" si="37"/>
        <v>0</v>
      </c>
      <c r="O68" s="29">
        <f t="shared" si="37"/>
        <v>0</v>
      </c>
      <c r="P68" s="29">
        <f aca="true" t="shared" si="38" ref="P68:U68">P69+P70+P71+P72</f>
        <v>0</v>
      </c>
      <c r="Q68" s="29">
        <f t="shared" si="38"/>
        <v>0</v>
      </c>
      <c r="R68" s="29">
        <f t="shared" si="38"/>
        <v>0</v>
      </c>
      <c r="S68" s="29">
        <f t="shared" si="38"/>
        <v>0</v>
      </c>
      <c r="T68" s="29">
        <f t="shared" si="38"/>
        <v>0</v>
      </c>
      <c r="U68" s="29">
        <f t="shared" si="38"/>
        <v>9876.5</v>
      </c>
      <c r="V68" s="30" t="s">
        <v>14</v>
      </c>
    </row>
    <row r="69" spans="1:22" ht="31.5" customHeight="1">
      <c r="A69" s="75"/>
      <c r="B69" s="86"/>
      <c r="C69" s="75"/>
      <c r="D69" s="75"/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f>SUM(E69:O69)</f>
        <v>0</v>
      </c>
      <c r="V69" s="30" t="s">
        <v>19</v>
      </c>
    </row>
    <row r="70" spans="1:22" ht="31.5" customHeight="1">
      <c r="A70" s="75"/>
      <c r="B70" s="86"/>
      <c r="C70" s="75"/>
      <c r="D70" s="75"/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f>SUM(E70:O70)</f>
        <v>0</v>
      </c>
      <c r="V70" s="30" t="s">
        <v>15</v>
      </c>
    </row>
    <row r="71" spans="1:22" ht="31.5" customHeight="1">
      <c r="A71" s="75"/>
      <c r="B71" s="86"/>
      <c r="C71" s="75"/>
      <c r="D71" s="75"/>
      <c r="E71" s="29">
        <v>9876.5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f>SUM(E71:O71)</f>
        <v>9876.5</v>
      </c>
      <c r="V71" s="30" t="s">
        <v>16</v>
      </c>
    </row>
    <row r="72" spans="1:22" ht="31.5" customHeight="1">
      <c r="A72" s="75"/>
      <c r="B72" s="86"/>
      <c r="C72" s="75"/>
      <c r="D72" s="75"/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f>SUM(E72:O72)</f>
        <v>0</v>
      </c>
      <c r="V72" s="30" t="s">
        <v>18</v>
      </c>
    </row>
    <row r="73" spans="1:22" ht="31.5" customHeight="1">
      <c r="A73" s="75" t="s">
        <v>42</v>
      </c>
      <c r="B73" s="90" t="s">
        <v>109</v>
      </c>
      <c r="C73" s="75" t="s">
        <v>89</v>
      </c>
      <c r="D73" s="75" t="s">
        <v>13</v>
      </c>
      <c r="E73" s="29">
        <f aca="true" t="shared" si="39" ref="E73:U73">E74+E75+E76+E77</f>
        <v>9473.8</v>
      </c>
      <c r="F73" s="29">
        <f t="shared" si="39"/>
        <v>1246.3</v>
      </c>
      <c r="G73" s="29">
        <f t="shared" si="39"/>
        <v>8360.3</v>
      </c>
      <c r="H73" s="29">
        <f t="shared" si="39"/>
        <v>6700.2</v>
      </c>
      <c r="I73" s="29">
        <f t="shared" si="39"/>
        <v>5142.3</v>
      </c>
      <c r="J73" s="29">
        <f t="shared" si="39"/>
        <v>5611.4</v>
      </c>
      <c r="K73" s="29">
        <f t="shared" si="39"/>
        <v>10142.3</v>
      </c>
      <c r="L73" s="29">
        <f t="shared" si="39"/>
        <v>10713.1</v>
      </c>
      <c r="M73" s="29">
        <f t="shared" si="39"/>
        <v>16063.6</v>
      </c>
      <c r="N73" s="29">
        <f t="shared" si="39"/>
        <v>10142.3</v>
      </c>
      <c r="O73" s="29">
        <f t="shared" si="39"/>
        <v>10142.3</v>
      </c>
      <c r="P73" s="29">
        <f t="shared" si="39"/>
        <v>10142.3</v>
      </c>
      <c r="Q73" s="29">
        <f t="shared" si="39"/>
        <v>10142.3</v>
      </c>
      <c r="R73" s="29">
        <f t="shared" si="39"/>
        <v>10142.3</v>
      </c>
      <c r="S73" s="29">
        <f t="shared" si="39"/>
        <v>10142.3</v>
      </c>
      <c r="T73" s="29">
        <f t="shared" si="39"/>
        <v>10142.3</v>
      </c>
      <c r="U73" s="29">
        <f t="shared" si="39"/>
        <v>144449.4</v>
      </c>
      <c r="V73" s="30" t="s">
        <v>14</v>
      </c>
    </row>
    <row r="74" spans="1:22" ht="31.5" customHeight="1">
      <c r="A74" s="75"/>
      <c r="B74" s="90"/>
      <c r="C74" s="75"/>
      <c r="D74" s="75"/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f>O74+N74+M74+L74+K74+J74+I74+H74+G74+F74+E74</f>
        <v>0</v>
      </c>
      <c r="V74" s="30" t="s">
        <v>19</v>
      </c>
    </row>
    <row r="75" spans="1:22" ht="31.5" customHeight="1">
      <c r="A75" s="75"/>
      <c r="B75" s="90"/>
      <c r="C75" s="75"/>
      <c r="D75" s="75"/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f>O75+N75+M75+L75+K75+J75+I75+H75+G75+F75+E75</f>
        <v>0</v>
      </c>
      <c r="V75" s="30" t="s">
        <v>15</v>
      </c>
    </row>
    <row r="76" spans="1:22" ht="31.5" customHeight="1">
      <c r="A76" s="75"/>
      <c r="B76" s="90"/>
      <c r="C76" s="75"/>
      <c r="D76" s="75"/>
      <c r="E76" s="29">
        <v>9473.8</v>
      </c>
      <c r="F76" s="29">
        <v>1246.3</v>
      </c>
      <c r="G76" s="29">
        <v>8360.3</v>
      </c>
      <c r="H76" s="29">
        <v>6700.2</v>
      </c>
      <c r="I76" s="29">
        <v>5142.3</v>
      </c>
      <c r="J76" s="11">
        <v>5611.4</v>
      </c>
      <c r="K76" s="29">
        <v>10142.3</v>
      </c>
      <c r="L76" s="29">
        <v>10713.1</v>
      </c>
      <c r="M76" s="29">
        <v>16063.6</v>
      </c>
      <c r="N76" s="29">
        <v>10142.3</v>
      </c>
      <c r="O76" s="29">
        <v>10142.3</v>
      </c>
      <c r="P76" s="29">
        <v>10142.3</v>
      </c>
      <c r="Q76" s="29">
        <v>10142.3</v>
      </c>
      <c r="R76" s="29">
        <v>10142.3</v>
      </c>
      <c r="S76" s="29">
        <v>10142.3</v>
      </c>
      <c r="T76" s="29">
        <v>10142.3</v>
      </c>
      <c r="U76" s="29">
        <f>SUM(E76:T76)</f>
        <v>144449.4</v>
      </c>
      <c r="V76" s="30" t="s">
        <v>16</v>
      </c>
    </row>
    <row r="77" spans="1:22" ht="31.5" customHeight="1">
      <c r="A77" s="75"/>
      <c r="B77" s="90"/>
      <c r="C77" s="75"/>
      <c r="D77" s="75"/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f>O77+N77+M77+L77+K77+J77+I77+H77+G77+F77+E77</f>
        <v>0</v>
      </c>
      <c r="V77" s="30" t="s">
        <v>18</v>
      </c>
    </row>
    <row r="78" spans="1:22" ht="33" customHeight="1">
      <c r="A78" s="75" t="s">
        <v>43</v>
      </c>
      <c r="B78" s="86" t="s">
        <v>73</v>
      </c>
      <c r="C78" s="75" t="s">
        <v>89</v>
      </c>
      <c r="D78" s="75" t="s">
        <v>13</v>
      </c>
      <c r="E78" s="29">
        <f>E79+E80+E81+E82</f>
        <v>70.4</v>
      </c>
      <c r="F78" s="29">
        <f aca="true" t="shared" si="40" ref="F78:U78">F79+F80+F81+F82</f>
        <v>681.9</v>
      </c>
      <c r="G78" s="29">
        <f t="shared" si="40"/>
        <v>2000</v>
      </c>
      <c r="H78" s="29">
        <f t="shared" si="40"/>
        <v>1799.1</v>
      </c>
      <c r="I78" s="29">
        <f t="shared" si="40"/>
        <v>3450</v>
      </c>
      <c r="J78" s="29">
        <f t="shared" si="40"/>
        <v>4028</v>
      </c>
      <c r="K78" s="29">
        <f t="shared" si="40"/>
        <v>5160.2</v>
      </c>
      <c r="L78" s="29">
        <f t="shared" si="40"/>
        <v>15392</v>
      </c>
      <c r="M78" s="29">
        <f t="shared" si="40"/>
        <v>13777.6</v>
      </c>
      <c r="N78" s="29">
        <f t="shared" si="40"/>
        <v>12716.2</v>
      </c>
      <c r="O78" s="29">
        <f t="shared" si="40"/>
        <v>12716.2</v>
      </c>
      <c r="P78" s="29">
        <f t="shared" si="40"/>
        <v>12716.2</v>
      </c>
      <c r="Q78" s="29">
        <f t="shared" si="40"/>
        <v>12716.2</v>
      </c>
      <c r="R78" s="29">
        <f t="shared" si="40"/>
        <v>12716.2</v>
      </c>
      <c r="S78" s="29">
        <f t="shared" si="40"/>
        <v>12716.2</v>
      </c>
      <c r="T78" s="29">
        <f t="shared" si="40"/>
        <v>12716.2</v>
      </c>
      <c r="U78" s="29">
        <f t="shared" si="40"/>
        <v>135372.6</v>
      </c>
      <c r="V78" s="30" t="s">
        <v>14</v>
      </c>
    </row>
    <row r="79" spans="1:22" ht="33" customHeight="1">
      <c r="A79" s="75"/>
      <c r="B79" s="86"/>
      <c r="C79" s="75"/>
      <c r="D79" s="75"/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f>SUM(E79:T79)</f>
        <v>0</v>
      </c>
      <c r="V79" s="30" t="s">
        <v>19</v>
      </c>
    </row>
    <row r="80" spans="1:22" ht="33" customHeight="1">
      <c r="A80" s="75"/>
      <c r="B80" s="86"/>
      <c r="C80" s="75"/>
      <c r="D80" s="75"/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f>SUM(E80:T80)</f>
        <v>0</v>
      </c>
      <c r="V80" s="30" t="s">
        <v>15</v>
      </c>
    </row>
    <row r="81" spans="1:22" ht="33" customHeight="1">
      <c r="A81" s="75"/>
      <c r="B81" s="86"/>
      <c r="C81" s="75"/>
      <c r="D81" s="75"/>
      <c r="E81" s="29">
        <v>70.4</v>
      </c>
      <c r="F81" s="29">
        <f>4.9+677</f>
        <v>681.9</v>
      </c>
      <c r="G81" s="29">
        <v>2000</v>
      </c>
      <c r="H81" s="29">
        <v>1799.1</v>
      </c>
      <c r="I81" s="29">
        <v>3450</v>
      </c>
      <c r="J81" s="29">
        <v>4028</v>
      </c>
      <c r="K81" s="29">
        <v>5160.2</v>
      </c>
      <c r="L81" s="29">
        <v>15392</v>
      </c>
      <c r="M81" s="29">
        <v>13777.6</v>
      </c>
      <c r="N81" s="29">
        <v>12716.2</v>
      </c>
      <c r="O81" s="29">
        <v>12716.2</v>
      </c>
      <c r="P81" s="29">
        <v>12716.2</v>
      </c>
      <c r="Q81" s="29">
        <v>12716.2</v>
      </c>
      <c r="R81" s="29">
        <v>12716.2</v>
      </c>
      <c r="S81" s="29">
        <v>12716.2</v>
      </c>
      <c r="T81" s="29">
        <v>12716.2</v>
      </c>
      <c r="U81" s="29">
        <f>SUM(E81:T81)</f>
        <v>135372.6</v>
      </c>
      <c r="V81" s="30" t="s">
        <v>16</v>
      </c>
    </row>
    <row r="82" spans="1:22" ht="33" customHeight="1">
      <c r="A82" s="75"/>
      <c r="B82" s="86"/>
      <c r="C82" s="75"/>
      <c r="D82" s="75"/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f>SUM(E82:T82)</f>
        <v>0</v>
      </c>
      <c r="V82" s="30" t="s">
        <v>18</v>
      </c>
    </row>
    <row r="83" spans="1:22" ht="30" customHeight="1">
      <c r="A83" s="75" t="s">
        <v>44</v>
      </c>
      <c r="B83" s="86" t="s">
        <v>74</v>
      </c>
      <c r="C83" s="75" t="s">
        <v>89</v>
      </c>
      <c r="D83" s="104" t="s">
        <v>13</v>
      </c>
      <c r="E83" s="29">
        <f aca="true" t="shared" si="41" ref="E83:U83">E84+E85+E86+E92+E87+E88+E89+E90+E91</f>
        <v>1300</v>
      </c>
      <c r="F83" s="29">
        <f t="shared" si="41"/>
        <v>1000</v>
      </c>
      <c r="G83" s="29">
        <f t="shared" si="41"/>
        <v>734.3</v>
      </c>
      <c r="H83" s="29">
        <f t="shared" si="41"/>
        <v>863.4</v>
      </c>
      <c r="I83" s="29">
        <f t="shared" si="41"/>
        <v>1852.4</v>
      </c>
      <c r="J83" s="29">
        <f t="shared" si="41"/>
        <v>852.4</v>
      </c>
      <c r="K83" s="29">
        <f t="shared" si="41"/>
        <v>14219.1</v>
      </c>
      <c r="L83" s="29">
        <f t="shared" si="41"/>
        <v>13022.1</v>
      </c>
      <c r="M83" s="29">
        <f t="shared" si="41"/>
        <v>12658.7</v>
      </c>
      <c r="N83" s="29">
        <f t="shared" si="41"/>
        <v>22101.1</v>
      </c>
      <c r="O83" s="29">
        <f t="shared" si="41"/>
        <v>22101.1</v>
      </c>
      <c r="P83" s="29">
        <f t="shared" si="41"/>
        <v>22101.1</v>
      </c>
      <c r="Q83" s="29">
        <f t="shared" si="41"/>
        <v>22101.1</v>
      </c>
      <c r="R83" s="29">
        <f t="shared" si="41"/>
        <v>22101.1</v>
      </c>
      <c r="S83" s="29">
        <f t="shared" si="41"/>
        <v>22101.1</v>
      </c>
      <c r="T83" s="29">
        <f t="shared" si="41"/>
        <v>22101.1</v>
      </c>
      <c r="U83" s="29">
        <f t="shared" si="41"/>
        <v>201210.1</v>
      </c>
      <c r="V83" s="30" t="s">
        <v>14</v>
      </c>
    </row>
    <row r="84" spans="1:22" ht="30" customHeight="1">
      <c r="A84" s="75"/>
      <c r="B84" s="86"/>
      <c r="C84" s="75"/>
      <c r="D84" s="105"/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f aca="true" t="shared" si="42" ref="U84:U92">SUM(E84:T84)</f>
        <v>0</v>
      </c>
      <c r="V84" s="30" t="s">
        <v>19</v>
      </c>
    </row>
    <row r="85" spans="1:22" ht="30" customHeight="1">
      <c r="A85" s="75"/>
      <c r="B85" s="86"/>
      <c r="C85" s="75"/>
      <c r="D85" s="105"/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f t="shared" si="42"/>
        <v>0</v>
      </c>
      <c r="V85" s="30" t="s">
        <v>15</v>
      </c>
    </row>
    <row r="86" spans="1:22" ht="34.5" customHeight="1">
      <c r="A86" s="75"/>
      <c r="B86" s="86"/>
      <c r="C86" s="75"/>
      <c r="D86" s="106"/>
      <c r="E86" s="29">
        <v>1300</v>
      </c>
      <c r="F86" s="29">
        <v>1000</v>
      </c>
      <c r="G86" s="29">
        <v>734.3</v>
      </c>
      <c r="H86" s="29">
        <v>863.4</v>
      </c>
      <c r="I86" s="29">
        <v>1852.4</v>
      </c>
      <c r="J86" s="29">
        <v>852.4</v>
      </c>
      <c r="K86" s="29">
        <v>5170.4</v>
      </c>
      <c r="L86" s="29">
        <v>3929.8</v>
      </c>
      <c r="M86" s="29">
        <v>3124</v>
      </c>
      <c r="N86" s="29">
        <v>2376.4</v>
      </c>
      <c r="O86" s="29">
        <v>2376.4</v>
      </c>
      <c r="P86" s="29">
        <v>2376.4</v>
      </c>
      <c r="Q86" s="29">
        <v>2376.4</v>
      </c>
      <c r="R86" s="29">
        <v>2376.4</v>
      </c>
      <c r="S86" s="29">
        <v>2376.4</v>
      </c>
      <c r="T86" s="29">
        <v>2376.4</v>
      </c>
      <c r="U86" s="29">
        <f>SUM(E86:T86)</f>
        <v>35461.5</v>
      </c>
      <c r="V86" s="101" t="s">
        <v>16</v>
      </c>
    </row>
    <row r="87" spans="1:22" ht="34.5" customHeight="1">
      <c r="A87" s="75"/>
      <c r="B87" s="86"/>
      <c r="C87" s="75"/>
      <c r="D87" s="42" t="s">
        <v>118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1983.9</v>
      </c>
      <c r="L87" s="29">
        <v>1820.9</v>
      </c>
      <c r="M87" s="29">
        <v>3069.5</v>
      </c>
      <c r="N87" s="29">
        <v>5060</v>
      </c>
      <c r="O87" s="29">
        <v>5060</v>
      </c>
      <c r="P87" s="29">
        <v>5060</v>
      </c>
      <c r="Q87" s="29">
        <v>5060</v>
      </c>
      <c r="R87" s="29">
        <v>5060</v>
      </c>
      <c r="S87" s="29">
        <v>5060</v>
      </c>
      <c r="T87" s="29">
        <v>5060</v>
      </c>
      <c r="U87" s="29">
        <f t="shared" si="42"/>
        <v>42294.3</v>
      </c>
      <c r="V87" s="102"/>
    </row>
    <row r="88" spans="1:22" ht="34.5" customHeight="1">
      <c r="A88" s="75"/>
      <c r="B88" s="86"/>
      <c r="C88" s="75"/>
      <c r="D88" s="42" t="s">
        <v>115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261.1</v>
      </c>
      <c r="L88" s="29">
        <v>525</v>
      </c>
      <c r="M88" s="29">
        <v>881.7</v>
      </c>
      <c r="N88" s="29">
        <v>1061.6</v>
      </c>
      <c r="O88" s="29">
        <v>1061.6</v>
      </c>
      <c r="P88" s="29">
        <v>1061.6</v>
      </c>
      <c r="Q88" s="29">
        <v>1061.6</v>
      </c>
      <c r="R88" s="29">
        <v>1061.6</v>
      </c>
      <c r="S88" s="29">
        <v>1061.6</v>
      </c>
      <c r="T88" s="29">
        <v>1061.6</v>
      </c>
      <c r="U88" s="29">
        <f t="shared" si="42"/>
        <v>9099</v>
      </c>
      <c r="V88" s="102"/>
    </row>
    <row r="89" spans="1:22" ht="30" customHeight="1">
      <c r="A89" s="75"/>
      <c r="B89" s="86"/>
      <c r="C89" s="75"/>
      <c r="D89" s="42" t="s">
        <v>119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313.3</v>
      </c>
      <c r="L89" s="29">
        <v>261.9</v>
      </c>
      <c r="M89" s="29">
        <v>316.8</v>
      </c>
      <c r="N89" s="29">
        <v>465.7</v>
      </c>
      <c r="O89" s="29">
        <v>465.7</v>
      </c>
      <c r="P89" s="29">
        <v>465.7</v>
      </c>
      <c r="Q89" s="29">
        <v>465.7</v>
      </c>
      <c r="R89" s="29">
        <v>465.7</v>
      </c>
      <c r="S89" s="29">
        <v>465.7</v>
      </c>
      <c r="T89" s="29">
        <v>465.7</v>
      </c>
      <c r="U89" s="29">
        <f t="shared" si="42"/>
        <v>4151.9</v>
      </c>
      <c r="V89" s="102"/>
    </row>
    <row r="90" spans="1:22" ht="30" customHeight="1">
      <c r="A90" s="75"/>
      <c r="B90" s="86"/>
      <c r="C90" s="75"/>
      <c r="D90" s="42" t="s">
        <v>116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2819.3</v>
      </c>
      <c r="L90" s="29">
        <v>4137.9</v>
      </c>
      <c r="M90" s="29">
        <v>2806.9</v>
      </c>
      <c r="N90" s="29">
        <v>6252.4</v>
      </c>
      <c r="O90" s="29">
        <v>6252.4</v>
      </c>
      <c r="P90" s="29">
        <v>6252.4</v>
      </c>
      <c r="Q90" s="29">
        <v>6252.4</v>
      </c>
      <c r="R90" s="29">
        <v>6252.4</v>
      </c>
      <c r="S90" s="29">
        <v>6252.4</v>
      </c>
      <c r="T90" s="29">
        <v>6252.4</v>
      </c>
      <c r="U90" s="29">
        <f t="shared" si="42"/>
        <v>53530.9</v>
      </c>
      <c r="V90" s="102"/>
    </row>
    <row r="91" spans="1:22" ht="30" customHeight="1">
      <c r="A91" s="75"/>
      <c r="B91" s="86"/>
      <c r="C91" s="75"/>
      <c r="D91" s="42" t="s">
        <v>117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3671.1</v>
      </c>
      <c r="L91" s="29">
        <v>2346.6</v>
      </c>
      <c r="M91" s="29">
        <v>2459.8</v>
      </c>
      <c r="N91" s="29">
        <v>6885</v>
      </c>
      <c r="O91" s="29">
        <v>6885</v>
      </c>
      <c r="P91" s="29">
        <v>6885</v>
      </c>
      <c r="Q91" s="29">
        <v>6885</v>
      </c>
      <c r="R91" s="29">
        <v>6885</v>
      </c>
      <c r="S91" s="29">
        <v>6885</v>
      </c>
      <c r="T91" s="29">
        <v>6885</v>
      </c>
      <c r="U91" s="29">
        <f t="shared" si="42"/>
        <v>56672.5</v>
      </c>
      <c r="V91" s="103"/>
    </row>
    <row r="92" spans="1:22" ht="30" customHeight="1">
      <c r="A92" s="75"/>
      <c r="B92" s="86"/>
      <c r="C92" s="75"/>
      <c r="D92" s="42"/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f t="shared" si="42"/>
        <v>0</v>
      </c>
      <c r="V92" s="30" t="s">
        <v>18</v>
      </c>
    </row>
    <row r="93" spans="1:22" ht="33" customHeight="1">
      <c r="A93" s="75" t="s">
        <v>45</v>
      </c>
      <c r="B93" s="85" t="s">
        <v>75</v>
      </c>
      <c r="C93" s="75" t="s">
        <v>89</v>
      </c>
      <c r="D93" s="75" t="s">
        <v>13</v>
      </c>
      <c r="E93" s="29">
        <f>E94+E95+E96+E97</f>
        <v>8400</v>
      </c>
      <c r="F93" s="29">
        <f aca="true" t="shared" si="43" ref="F93:U93">F94+F95+F96+F97</f>
        <v>8007</v>
      </c>
      <c r="G93" s="29">
        <f t="shared" si="43"/>
        <v>8560</v>
      </c>
      <c r="H93" s="29">
        <f t="shared" si="43"/>
        <v>8434.2</v>
      </c>
      <c r="I93" s="29">
        <f t="shared" si="43"/>
        <v>11615.4</v>
      </c>
      <c r="J93" s="29">
        <f t="shared" si="43"/>
        <v>8000</v>
      </c>
      <c r="K93" s="29">
        <f t="shared" si="43"/>
        <v>8457.5</v>
      </c>
      <c r="L93" s="29">
        <f t="shared" si="43"/>
        <v>8207</v>
      </c>
      <c r="M93" s="29">
        <f t="shared" si="43"/>
        <v>11341.7</v>
      </c>
      <c r="N93" s="29">
        <f t="shared" si="43"/>
        <v>14617.9</v>
      </c>
      <c r="O93" s="29">
        <f t="shared" si="43"/>
        <v>13887</v>
      </c>
      <c r="P93" s="29">
        <f>P94+P95+P96+P97</f>
        <v>13192.6</v>
      </c>
      <c r="Q93" s="29">
        <f>Q94+Q95+Q96+Q97</f>
        <v>13192.6</v>
      </c>
      <c r="R93" s="29">
        <f>R94+R95+R96+R97</f>
        <v>13192.6</v>
      </c>
      <c r="S93" s="29">
        <f>S94+S95+S96+S97</f>
        <v>13192.6</v>
      </c>
      <c r="T93" s="29">
        <f>T94+T95+T96+T97</f>
        <v>13192.6</v>
      </c>
      <c r="U93" s="29">
        <f t="shared" si="43"/>
        <v>175490.7</v>
      </c>
      <c r="V93" s="30" t="s">
        <v>14</v>
      </c>
    </row>
    <row r="94" spans="1:22" ht="33" customHeight="1">
      <c r="A94" s="75"/>
      <c r="B94" s="85"/>
      <c r="C94" s="75"/>
      <c r="D94" s="75"/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f aca="true" t="shared" si="44" ref="U94:U102">SUM(E94:T94)</f>
        <v>0</v>
      </c>
      <c r="V94" s="30" t="s">
        <v>19</v>
      </c>
    </row>
    <row r="95" spans="1:22" ht="33" customHeight="1">
      <c r="A95" s="75"/>
      <c r="B95" s="85"/>
      <c r="C95" s="75"/>
      <c r="D95" s="75"/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f t="shared" si="44"/>
        <v>0</v>
      </c>
      <c r="V95" s="30" t="s">
        <v>15</v>
      </c>
    </row>
    <row r="96" spans="1:22" ht="33" customHeight="1">
      <c r="A96" s="75"/>
      <c r="B96" s="85"/>
      <c r="C96" s="75"/>
      <c r="D96" s="75"/>
      <c r="E96" s="29">
        <v>8400</v>
      </c>
      <c r="F96" s="29">
        <v>8007</v>
      </c>
      <c r="G96" s="29">
        <v>8560</v>
      </c>
      <c r="H96" s="29">
        <v>8434.2</v>
      </c>
      <c r="I96" s="29">
        <v>11615.4</v>
      </c>
      <c r="J96" s="29">
        <v>8000</v>
      </c>
      <c r="K96" s="29">
        <v>8457.5</v>
      </c>
      <c r="L96" s="29">
        <v>8207</v>
      </c>
      <c r="M96" s="29">
        <v>11341.7</v>
      </c>
      <c r="N96" s="29">
        <v>14617.9</v>
      </c>
      <c r="O96" s="29">
        <v>13887</v>
      </c>
      <c r="P96" s="29">
        <v>13192.6</v>
      </c>
      <c r="Q96" s="29">
        <f>P96-5%</f>
        <v>13192.6</v>
      </c>
      <c r="R96" s="29">
        <f>Q96-5%</f>
        <v>13192.6</v>
      </c>
      <c r="S96" s="29">
        <f>R96-5%</f>
        <v>13192.6</v>
      </c>
      <c r="T96" s="29">
        <f>S96-5%</f>
        <v>13192.6</v>
      </c>
      <c r="U96" s="29">
        <f t="shared" si="44"/>
        <v>175490.7</v>
      </c>
      <c r="V96" s="30" t="s">
        <v>16</v>
      </c>
    </row>
    <row r="97" spans="1:22" ht="33" customHeight="1">
      <c r="A97" s="75"/>
      <c r="B97" s="85"/>
      <c r="C97" s="75"/>
      <c r="D97" s="75"/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f t="shared" si="44"/>
        <v>0</v>
      </c>
      <c r="V97" s="30" t="s">
        <v>18</v>
      </c>
    </row>
    <row r="98" spans="1:22" ht="33" customHeight="1">
      <c r="A98" s="97" t="s">
        <v>132</v>
      </c>
      <c r="B98" s="87" t="s">
        <v>133</v>
      </c>
      <c r="C98" s="97" t="s">
        <v>9</v>
      </c>
      <c r="D98" s="75" t="s">
        <v>13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f>M101</f>
        <v>397.7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f t="shared" si="44"/>
        <v>397.7</v>
      </c>
      <c r="V98" s="30" t="s">
        <v>14</v>
      </c>
    </row>
    <row r="99" spans="1:22" ht="33" customHeight="1">
      <c r="A99" s="98"/>
      <c r="B99" s="88"/>
      <c r="C99" s="98"/>
      <c r="D99" s="75"/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f t="shared" si="44"/>
        <v>0</v>
      </c>
      <c r="V99" s="30" t="s">
        <v>19</v>
      </c>
    </row>
    <row r="100" spans="1:22" ht="33" customHeight="1">
      <c r="A100" s="98"/>
      <c r="B100" s="88"/>
      <c r="C100" s="98"/>
      <c r="D100" s="75"/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f t="shared" si="44"/>
        <v>0</v>
      </c>
      <c r="V100" s="30" t="s">
        <v>15</v>
      </c>
    </row>
    <row r="101" spans="1:22" ht="33" customHeight="1">
      <c r="A101" s="98"/>
      <c r="B101" s="88"/>
      <c r="C101" s="98"/>
      <c r="D101" s="75"/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397.7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f t="shared" si="44"/>
        <v>397.7</v>
      </c>
      <c r="V101" s="30" t="s">
        <v>16</v>
      </c>
    </row>
    <row r="102" spans="1:22" ht="33" customHeight="1">
      <c r="A102" s="99"/>
      <c r="B102" s="89"/>
      <c r="C102" s="99"/>
      <c r="D102" s="75"/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f t="shared" si="44"/>
        <v>0</v>
      </c>
      <c r="V102" s="30" t="s">
        <v>18</v>
      </c>
    </row>
    <row r="103" spans="1:22" ht="19.5" customHeight="1">
      <c r="A103" s="96" t="s">
        <v>92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1:22" ht="32.25" customHeight="1">
      <c r="A104" s="75" t="s">
        <v>26</v>
      </c>
      <c r="B104" s="86" t="s">
        <v>76</v>
      </c>
      <c r="C104" s="75" t="s">
        <v>89</v>
      </c>
      <c r="D104" s="75" t="s">
        <v>13</v>
      </c>
      <c r="E104" s="29">
        <f>E105+E106+E107+E108</f>
        <v>8922.7</v>
      </c>
      <c r="F104" s="29">
        <f aca="true" t="shared" si="45" ref="F104:O104">F105+F106+F107+F108</f>
        <v>1434.1</v>
      </c>
      <c r="G104" s="29">
        <f t="shared" si="45"/>
        <v>4836.3</v>
      </c>
      <c r="H104" s="29">
        <f t="shared" si="45"/>
        <v>7676.6</v>
      </c>
      <c r="I104" s="29">
        <f t="shared" si="45"/>
        <v>8213.2</v>
      </c>
      <c r="J104" s="29">
        <f t="shared" si="45"/>
        <v>25071</v>
      </c>
      <c r="K104" s="29">
        <f t="shared" si="45"/>
        <v>32650.8</v>
      </c>
      <c r="L104" s="29">
        <f t="shared" si="45"/>
        <v>61786.6</v>
      </c>
      <c r="M104" s="29">
        <f t="shared" si="45"/>
        <v>110360</v>
      </c>
      <c r="N104" s="29">
        <f t="shared" si="45"/>
        <v>136849</v>
      </c>
      <c r="O104" s="29">
        <f t="shared" si="45"/>
        <v>121877.2</v>
      </c>
      <c r="P104" s="29">
        <f>P105+P106+P107+P108</f>
        <v>121877.2</v>
      </c>
      <c r="Q104" s="29">
        <f>Q105+Q106+Q107+Q108</f>
        <v>121877.2</v>
      </c>
      <c r="R104" s="29">
        <f>R105+R106+R107+R108</f>
        <v>121877.2</v>
      </c>
      <c r="S104" s="29">
        <f>S105+S106+S107+S108</f>
        <v>121877.2</v>
      </c>
      <c r="T104" s="29">
        <f>T105+T106+T107+T108</f>
        <v>121877.2</v>
      </c>
      <c r="U104" s="29">
        <f>SUM(E104:T104)</f>
        <v>1129063.5</v>
      </c>
      <c r="V104" s="30" t="s">
        <v>14</v>
      </c>
    </row>
    <row r="105" spans="1:22" ht="32.25" customHeight="1">
      <c r="A105" s="75"/>
      <c r="B105" s="86"/>
      <c r="C105" s="75"/>
      <c r="D105" s="75"/>
      <c r="E105" s="29">
        <f aca="true" t="shared" si="46" ref="E105:T105">E110+E120+E135</f>
        <v>0</v>
      </c>
      <c r="F105" s="29">
        <f t="shared" si="46"/>
        <v>0</v>
      </c>
      <c r="G105" s="29">
        <f t="shared" si="46"/>
        <v>0</v>
      </c>
      <c r="H105" s="29">
        <f t="shared" si="46"/>
        <v>0</v>
      </c>
      <c r="I105" s="29">
        <f t="shared" si="46"/>
        <v>0</v>
      </c>
      <c r="J105" s="29">
        <f t="shared" si="46"/>
        <v>0</v>
      </c>
      <c r="K105" s="29">
        <f t="shared" si="46"/>
        <v>0</v>
      </c>
      <c r="L105" s="29">
        <f t="shared" si="46"/>
        <v>0</v>
      </c>
      <c r="M105" s="29">
        <f t="shared" si="46"/>
        <v>0</v>
      </c>
      <c r="N105" s="29">
        <f t="shared" si="46"/>
        <v>0</v>
      </c>
      <c r="O105" s="29">
        <f t="shared" si="46"/>
        <v>0</v>
      </c>
      <c r="P105" s="29">
        <f t="shared" si="46"/>
        <v>0</v>
      </c>
      <c r="Q105" s="29">
        <f t="shared" si="46"/>
        <v>0</v>
      </c>
      <c r="R105" s="29">
        <f t="shared" si="46"/>
        <v>0</v>
      </c>
      <c r="S105" s="29">
        <f t="shared" si="46"/>
        <v>0</v>
      </c>
      <c r="T105" s="29">
        <f t="shared" si="46"/>
        <v>0</v>
      </c>
      <c r="U105" s="29">
        <f aca="true" t="shared" si="47" ref="U105:U169">SUM(E105:T105)</f>
        <v>0</v>
      </c>
      <c r="V105" s="30" t="s">
        <v>19</v>
      </c>
    </row>
    <row r="106" spans="1:22" ht="27" customHeight="1">
      <c r="A106" s="75"/>
      <c r="B106" s="86"/>
      <c r="C106" s="75"/>
      <c r="D106" s="75"/>
      <c r="E106" s="29">
        <f aca="true" t="shared" si="48" ref="E106:T106">E111+E121+E136</f>
        <v>0</v>
      </c>
      <c r="F106" s="29">
        <f t="shared" si="48"/>
        <v>0</v>
      </c>
      <c r="G106" s="29">
        <f t="shared" si="48"/>
        <v>0</v>
      </c>
      <c r="H106" s="29">
        <f t="shared" si="48"/>
        <v>0</v>
      </c>
      <c r="I106" s="29">
        <f t="shared" si="48"/>
        <v>0</v>
      </c>
      <c r="J106" s="29">
        <f t="shared" si="48"/>
        <v>0</v>
      </c>
      <c r="K106" s="29">
        <f t="shared" si="48"/>
        <v>0</v>
      </c>
      <c r="L106" s="29">
        <f t="shared" si="48"/>
        <v>0</v>
      </c>
      <c r="M106" s="29">
        <f>M111+M121+M136</f>
        <v>3525.8</v>
      </c>
      <c r="N106" s="29">
        <f t="shared" si="48"/>
        <v>4754.9</v>
      </c>
      <c r="O106" s="29">
        <f t="shared" si="48"/>
        <v>0</v>
      </c>
      <c r="P106" s="29">
        <f t="shared" si="48"/>
        <v>0</v>
      </c>
      <c r="Q106" s="29">
        <f t="shared" si="48"/>
        <v>0</v>
      </c>
      <c r="R106" s="29">
        <f t="shared" si="48"/>
        <v>0</v>
      </c>
      <c r="S106" s="29">
        <f t="shared" si="48"/>
        <v>0</v>
      </c>
      <c r="T106" s="29">
        <f t="shared" si="48"/>
        <v>0</v>
      </c>
      <c r="U106" s="29">
        <f t="shared" si="47"/>
        <v>8280.7</v>
      </c>
      <c r="V106" s="30" t="s">
        <v>15</v>
      </c>
    </row>
    <row r="107" spans="1:22" ht="32.25" customHeight="1">
      <c r="A107" s="75"/>
      <c r="B107" s="86"/>
      <c r="C107" s="75"/>
      <c r="D107" s="75"/>
      <c r="E107" s="29">
        <f aca="true" t="shared" si="49" ref="E107:T107">E112+E122+E137</f>
        <v>7609</v>
      </c>
      <c r="F107" s="29">
        <f t="shared" si="49"/>
        <v>1434.1</v>
      </c>
      <c r="G107" s="29">
        <f t="shared" si="49"/>
        <v>4836.3</v>
      </c>
      <c r="H107" s="29">
        <f t="shared" si="49"/>
        <v>7676.6</v>
      </c>
      <c r="I107" s="29">
        <f t="shared" si="49"/>
        <v>8213.2</v>
      </c>
      <c r="J107" s="29">
        <f t="shared" si="49"/>
        <v>25071</v>
      </c>
      <c r="K107" s="29">
        <f t="shared" si="49"/>
        <v>32650.8</v>
      </c>
      <c r="L107" s="29">
        <f t="shared" si="49"/>
        <v>61786.6</v>
      </c>
      <c r="M107" s="29">
        <f t="shared" si="49"/>
        <v>106834.2</v>
      </c>
      <c r="N107" s="29">
        <f t="shared" si="49"/>
        <v>132094.1</v>
      </c>
      <c r="O107" s="29">
        <f t="shared" si="49"/>
        <v>121877.2</v>
      </c>
      <c r="P107" s="29">
        <f t="shared" si="49"/>
        <v>121877.2</v>
      </c>
      <c r="Q107" s="29">
        <f t="shared" si="49"/>
        <v>121877.2</v>
      </c>
      <c r="R107" s="29">
        <f t="shared" si="49"/>
        <v>121877.2</v>
      </c>
      <c r="S107" s="29">
        <f t="shared" si="49"/>
        <v>121877.2</v>
      </c>
      <c r="T107" s="29">
        <f t="shared" si="49"/>
        <v>121877.2</v>
      </c>
      <c r="U107" s="29">
        <f t="shared" si="47"/>
        <v>1119469.1</v>
      </c>
      <c r="V107" s="30" t="s">
        <v>16</v>
      </c>
    </row>
    <row r="108" spans="1:22" ht="32.25" customHeight="1">
      <c r="A108" s="75"/>
      <c r="B108" s="86"/>
      <c r="C108" s="75"/>
      <c r="D108" s="75"/>
      <c r="E108" s="29">
        <f aca="true" t="shared" si="50" ref="E108:T108">E113+E123+E138</f>
        <v>1313.7</v>
      </c>
      <c r="F108" s="29">
        <f t="shared" si="50"/>
        <v>0</v>
      </c>
      <c r="G108" s="29">
        <f t="shared" si="50"/>
        <v>0</v>
      </c>
      <c r="H108" s="29">
        <f t="shared" si="50"/>
        <v>0</v>
      </c>
      <c r="I108" s="29">
        <f t="shared" si="50"/>
        <v>0</v>
      </c>
      <c r="J108" s="29">
        <f t="shared" si="50"/>
        <v>0</v>
      </c>
      <c r="K108" s="29">
        <f t="shared" si="50"/>
        <v>0</v>
      </c>
      <c r="L108" s="29">
        <f t="shared" si="50"/>
        <v>0</v>
      </c>
      <c r="M108" s="29">
        <f t="shared" si="50"/>
        <v>0</v>
      </c>
      <c r="N108" s="29">
        <f t="shared" si="50"/>
        <v>0</v>
      </c>
      <c r="O108" s="29">
        <f t="shared" si="50"/>
        <v>0</v>
      </c>
      <c r="P108" s="29">
        <f t="shared" si="50"/>
        <v>0</v>
      </c>
      <c r="Q108" s="29">
        <f t="shared" si="50"/>
        <v>0</v>
      </c>
      <c r="R108" s="29">
        <f t="shared" si="50"/>
        <v>0</v>
      </c>
      <c r="S108" s="29">
        <f t="shared" si="50"/>
        <v>0</v>
      </c>
      <c r="T108" s="29">
        <f t="shared" si="50"/>
        <v>0</v>
      </c>
      <c r="U108" s="29">
        <f t="shared" si="47"/>
        <v>1313.7</v>
      </c>
      <c r="V108" s="30" t="s">
        <v>18</v>
      </c>
    </row>
    <row r="109" spans="1:22" ht="32.25" customHeight="1">
      <c r="A109" s="75" t="s">
        <v>27</v>
      </c>
      <c r="B109" s="85" t="s">
        <v>77</v>
      </c>
      <c r="C109" s="75" t="s">
        <v>89</v>
      </c>
      <c r="D109" s="75" t="s">
        <v>13</v>
      </c>
      <c r="E109" s="29">
        <f aca="true" t="shared" si="51" ref="E109:O109">E110+E111+E112+E113</f>
        <v>3514.7</v>
      </c>
      <c r="F109" s="29">
        <f t="shared" si="51"/>
        <v>1434.1</v>
      </c>
      <c r="G109" s="29">
        <f t="shared" si="51"/>
        <v>336.3</v>
      </c>
      <c r="H109" s="29">
        <f t="shared" si="51"/>
        <v>7676.6</v>
      </c>
      <c r="I109" s="29">
        <f t="shared" si="51"/>
        <v>7753.2</v>
      </c>
      <c r="J109" s="29">
        <f t="shared" si="51"/>
        <v>24321</v>
      </c>
      <c r="K109" s="29">
        <f t="shared" si="51"/>
        <v>30932.6</v>
      </c>
      <c r="L109" s="29">
        <f t="shared" si="51"/>
        <v>31386.6</v>
      </c>
      <c r="M109" s="29">
        <f t="shared" si="51"/>
        <v>49069.6</v>
      </c>
      <c r="N109" s="29">
        <f t="shared" si="51"/>
        <v>64104.1</v>
      </c>
      <c r="O109" s="29">
        <f t="shared" si="51"/>
        <v>64104.1</v>
      </c>
      <c r="P109" s="29">
        <f>P110+P111+P112+P113</f>
        <v>64104.1</v>
      </c>
      <c r="Q109" s="29">
        <f>Q110+Q111+Q112+Q113</f>
        <v>64104.1</v>
      </c>
      <c r="R109" s="29">
        <f>R110+R111+R112+R113</f>
        <v>64104.1</v>
      </c>
      <c r="S109" s="29">
        <f>S110+S111+S112+S113</f>
        <v>64104.1</v>
      </c>
      <c r="T109" s="29">
        <f>T110+T111+T112+T113</f>
        <v>64104.1</v>
      </c>
      <c r="U109" s="29">
        <f t="shared" si="47"/>
        <v>605153.4</v>
      </c>
      <c r="V109" s="30" t="s">
        <v>14</v>
      </c>
    </row>
    <row r="110" spans="1:22" ht="32.25" customHeight="1">
      <c r="A110" s="75"/>
      <c r="B110" s="85"/>
      <c r="C110" s="75"/>
      <c r="D110" s="75"/>
      <c r="E110" s="29">
        <f>E115</f>
        <v>0</v>
      </c>
      <c r="F110" s="29">
        <f aca="true" t="shared" si="52" ref="F110:O110">F115</f>
        <v>0</v>
      </c>
      <c r="G110" s="29">
        <f t="shared" si="52"/>
        <v>0</v>
      </c>
      <c r="H110" s="29">
        <f t="shared" si="52"/>
        <v>0</v>
      </c>
      <c r="I110" s="29">
        <f t="shared" si="52"/>
        <v>0</v>
      </c>
      <c r="J110" s="29">
        <f t="shared" si="52"/>
        <v>0</v>
      </c>
      <c r="K110" s="29">
        <f t="shared" si="52"/>
        <v>0</v>
      </c>
      <c r="L110" s="29">
        <f t="shared" si="52"/>
        <v>0</v>
      </c>
      <c r="M110" s="29">
        <f t="shared" si="52"/>
        <v>0</v>
      </c>
      <c r="N110" s="29">
        <f t="shared" si="52"/>
        <v>0</v>
      </c>
      <c r="O110" s="29">
        <f t="shared" si="52"/>
        <v>0</v>
      </c>
      <c r="P110" s="29">
        <f aca="true" t="shared" si="53" ref="P110:T113">P115</f>
        <v>0</v>
      </c>
      <c r="Q110" s="29">
        <f t="shared" si="53"/>
        <v>0</v>
      </c>
      <c r="R110" s="29">
        <f t="shared" si="53"/>
        <v>0</v>
      </c>
      <c r="S110" s="29">
        <f t="shared" si="53"/>
        <v>0</v>
      </c>
      <c r="T110" s="29">
        <f t="shared" si="53"/>
        <v>0</v>
      </c>
      <c r="U110" s="29">
        <f t="shared" si="47"/>
        <v>0</v>
      </c>
      <c r="V110" s="30" t="s">
        <v>19</v>
      </c>
    </row>
    <row r="111" spans="1:22" ht="32.25" customHeight="1">
      <c r="A111" s="75"/>
      <c r="B111" s="85"/>
      <c r="C111" s="75"/>
      <c r="D111" s="75"/>
      <c r="E111" s="29">
        <f>E116</f>
        <v>0</v>
      </c>
      <c r="F111" s="29">
        <f aca="true" t="shared" si="54" ref="F111:O111">F116</f>
        <v>0</v>
      </c>
      <c r="G111" s="29">
        <f t="shared" si="54"/>
        <v>0</v>
      </c>
      <c r="H111" s="29">
        <f t="shared" si="54"/>
        <v>0</v>
      </c>
      <c r="I111" s="29">
        <f t="shared" si="54"/>
        <v>0</v>
      </c>
      <c r="J111" s="29">
        <f t="shared" si="54"/>
        <v>0</v>
      </c>
      <c r="K111" s="29">
        <f t="shared" si="54"/>
        <v>0</v>
      </c>
      <c r="L111" s="29">
        <f t="shared" si="54"/>
        <v>0</v>
      </c>
      <c r="M111" s="29">
        <f t="shared" si="54"/>
        <v>0</v>
      </c>
      <c r="N111" s="29">
        <f t="shared" si="54"/>
        <v>0</v>
      </c>
      <c r="O111" s="29">
        <f t="shared" si="54"/>
        <v>0</v>
      </c>
      <c r="P111" s="29">
        <f t="shared" si="53"/>
        <v>0</v>
      </c>
      <c r="Q111" s="29">
        <f t="shared" si="53"/>
        <v>0</v>
      </c>
      <c r="R111" s="29">
        <f t="shared" si="53"/>
        <v>0</v>
      </c>
      <c r="S111" s="29">
        <f t="shared" si="53"/>
        <v>0</v>
      </c>
      <c r="T111" s="29">
        <f t="shared" si="53"/>
        <v>0</v>
      </c>
      <c r="U111" s="29">
        <f t="shared" si="47"/>
        <v>0</v>
      </c>
      <c r="V111" s="30" t="s">
        <v>15</v>
      </c>
    </row>
    <row r="112" spans="1:22" ht="32.25" customHeight="1">
      <c r="A112" s="75"/>
      <c r="B112" s="85"/>
      <c r="C112" s="75"/>
      <c r="D112" s="75"/>
      <c r="E112" s="29">
        <f>E117</f>
        <v>3514.7</v>
      </c>
      <c r="F112" s="29">
        <f aca="true" t="shared" si="55" ref="F112:O112">F117</f>
        <v>1434.1</v>
      </c>
      <c r="G112" s="29">
        <f t="shared" si="55"/>
        <v>336.3</v>
      </c>
      <c r="H112" s="29">
        <f t="shared" si="55"/>
        <v>7676.6</v>
      </c>
      <c r="I112" s="29">
        <f t="shared" si="55"/>
        <v>7753.2</v>
      </c>
      <c r="J112" s="29">
        <f t="shared" si="55"/>
        <v>24321</v>
      </c>
      <c r="K112" s="29">
        <f t="shared" si="55"/>
        <v>30932.6</v>
      </c>
      <c r="L112" s="29">
        <f t="shared" si="55"/>
        <v>31386.6</v>
      </c>
      <c r="M112" s="29">
        <f t="shared" si="55"/>
        <v>49069.6</v>
      </c>
      <c r="N112" s="29">
        <f t="shared" si="55"/>
        <v>64104.1</v>
      </c>
      <c r="O112" s="29">
        <f t="shared" si="55"/>
        <v>64104.1</v>
      </c>
      <c r="P112" s="29">
        <f t="shared" si="53"/>
        <v>64104.1</v>
      </c>
      <c r="Q112" s="29">
        <f t="shared" si="53"/>
        <v>64104.1</v>
      </c>
      <c r="R112" s="29">
        <f t="shared" si="53"/>
        <v>64104.1</v>
      </c>
      <c r="S112" s="29">
        <f t="shared" si="53"/>
        <v>64104.1</v>
      </c>
      <c r="T112" s="29">
        <f t="shared" si="53"/>
        <v>64104.1</v>
      </c>
      <c r="U112" s="29">
        <f t="shared" si="47"/>
        <v>605153.4</v>
      </c>
      <c r="V112" s="30" t="s">
        <v>16</v>
      </c>
    </row>
    <row r="113" spans="1:22" ht="32.25" customHeight="1">
      <c r="A113" s="75"/>
      <c r="B113" s="85"/>
      <c r="C113" s="75"/>
      <c r="D113" s="75"/>
      <c r="E113" s="29">
        <f>E118</f>
        <v>0</v>
      </c>
      <c r="F113" s="29">
        <f aca="true" t="shared" si="56" ref="F113:O113">F118</f>
        <v>0</v>
      </c>
      <c r="G113" s="29">
        <f t="shared" si="56"/>
        <v>0</v>
      </c>
      <c r="H113" s="29">
        <f t="shared" si="56"/>
        <v>0</v>
      </c>
      <c r="I113" s="29">
        <f t="shared" si="56"/>
        <v>0</v>
      </c>
      <c r="J113" s="29">
        <f t="shared" si="56"/>
        <v>0</v>
      </c>
      <c r="K113" s="29">
        <f t="shared" si="56"/>
        <v>0</v>
      </c>
      <c r="L113" s="29">
        <f t="shared" si="56"/>
        <v>0</v>
      </c>
      <c r="M113" s="29">
        <f t="shared" si="56"/>
        <v>0</v>
      </c>
      <c r="N113" s="29">
        <f t="shared" si="56"/>
        <v>0</v>
      </c>
      <c r="O113" s="29">
        <f t="shared" si="56"/>
        <v>0</v>
      </c>
      <c r="P113" s="29">
        <f t="shared" si="53"/>
        <v>0</v>
      </c>
      <c r="Q113" s="29">
        <f t="shared" si="53"/>
        <v>0</v>
      </c>
      <c r="R113" s="29">
        <f t="shared" si="53"/>
        <v>0</v>
      </c>
      <c r="S113" s="29">
        <f t="shared" si="53"/>
        <v>0</v>
      </c>
      <c r="T113" s="29">
        <f t="shared" si="53"/>
        <v>0</v>
      </c>
      <c r="U113" s="29">
        <f t="shared" si="47"/>
        <v>0</v>
      </c>
      <c r="V113" s="30" t="s">
        <v>18</v>
      </c>
    </row>
    <row r="114" spans="1:22" ht="32.25" customHeight="1">
      <c r="A114" s="75" t="s">
        <v>46</v>
      </c>
      <c r="B114" s="86" t="s">
        <v>123</v>
      </c>
      <c r="C114" s="75" t="s">
        <v>89</v>
      </c>
      <c r="D114" s="75" t="s">
        <v>13</v>
      </c>
      <c r="E114" s="29">
        <f aca="true" t="shared" si="57" ref="E114:O114">E115+E116+E117+E118</f>
        <v>3514.7</v>
      </c>
      <c r="F114" s="29">
        <f t="shared" si="57"/>
        <v>1434.1</v>
      </c>
      <c r="G114" s="29">
        <f t="shared" si="57"/>
        <v>336.3</v>
      </c>
      <c r="H114" s="29">
        <f t="shared" si="57"/>
        <v>7676.6</v>
      </c>
      <c r="I114" s="29">
        <f t="shared" si="57"/>
        <v>7753.2</v>
      </c>
      <c r="J114" s="29">
        <f t="shared" si="57"/>
        <v>24321</v>
      </c>
      <c r="K114" s="29">
        <f t="shared" si="57"/>
        <v>30932.6</v>
      </c>
      <c r="L114" s="29">
        <f t="shared" si="57"/>
        <v>31386.6</v>
      </c>
      <c r="M114" s="29">
        <f t="shared" si="57"/>
        <v>49069.6</v>
      </c>
      <c r="N114" s="29">
        <f t="shared" si="57"/>
        <v>64104.1</v>
      </c>
      <c r="O114" s="29">
        <f t="shared" si="57"/>
        <v>64104.1</v>
      </c>
      <c r="P114" s="29">
        <f>P115+P116+P117+P118</f>
        <v>64104.1</v>
      </c>
      <c r="Q114" s="29">
        <f>Q115+Q116+Q117+Q118</f>
        <v>64104.1</v>
      </c>
      <c r="R114" s="29">
        <f>R115+R116+R117+R118</f>
        <v>64104.1</v>
      </c>
      <c r="S114" s="29">
        <f>S115+S116+S117+S118</f>
        <v>64104.1</v>
      </c>
      <c r="T114" s="29">
        <f>T115+T116+T117+T118</f>
        <v>64104.1</v>
      </c>
      <c r="U114" s="29">
        <f t="shared" si="47"/>
        <v>605153.4</v>
      </c>
      <c r="V114" s="30" t="s">
        <v>14</v>
      </c>
    </row>
    <row r="115" spans="1:22" ht="32.25" customHeight="1">
      <c r="A115" s="75"/>
      <c r="B115" s="86"/>
      <c r="C115" s="75"/>
      <c r="D115" s="75"/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f t="shared" si="47"/>
        <v>0</v>
      </c>
      <c r="V115" s="30" t="s">
        <v>19</v>
      </c>
    </row>
    <row r="116" spans="1:22" ht="27.75" customHeight="1">
      <c r="A116" s="75"/>
      <c r="B116" s="86"/>
      <c r="C116" s="75"/>
      <c r="D116" s="75"/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f t="shared" si="47"/>
        <v>0</v>
      </c>
      <c r="V116" s="30" t="s">
        <v>15</v>
      </c>
    </row>
    <row r="117" spans="1:22" ht="32.25" customHeight="1">
      <c r="A117" s="75"/>
      <c r="B117" s="86"/>
      <c r="C117" s="75"/>
      <c r="D117" s="75"/>
      <c r="E117" s="29">
        <v>3514.7</v>
      </c>
      <c r="F117" s="29">
        <v>1434.1</v>
      </c>
      <c r="G117" s="29">
        <v>336.3</v>
      </c>
      <c r="H117" s="29">
        <v>7676.6</v>
      </c>
      <c r="I117" s="29">
        <v>7753.2</v>
      </c>
      <c r="J117" s="29">
        <v>24321</v>
      </c>
      <c r="K117" s="29">
        <v>30932.6</v>
      </c>
      <c r="L117" s="29">
        <v>31386.6</v>
      </c>
      <c r="M117" s="29">
        <v>49069.6</v>
      </c>
      <c r="N117" s="29">
        <v>64104.1</v>
      </c>
      <c r="O117" s="29">
        <v>64104.1</v>
      </c>
      <c r="P117" s="29">
        <v>64104.1</v>
      </c>
      <c r="Q117" s="29">
        <v>64104.1</v>
      </c>
      <c r="R117" s="29">
        <v>64104.1</v>
      </c>
      <c r="S117" s="29">
        <v>64104.1</v>
      </c>
      <c r="T117" s="29">
        <v>64104.1</v>
      </c>
      <c r="U117" s="29">
        <f t="shared" si="47"/>
        <v>605153.4</v>
      </c>
      <c r="V117" s="30" t="s">
        <v>16</v>
      </c>
    </row>
    <row r="118" spans="1:22" ht="32.25" customHeight="1">
      <c r="A118" s="75"/>
      <c r="B118" s="86"/>
      <c r="C118" s="75"/>
      <c r="D118" s="75"/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f t="shared" si="47"/>
        <v>0</v>
      </c>
      <c r="V118" s="30" t="s">
        <v>18</v>
      </c>
    </row>
    <row r="119" spans="1:22" ht="32.25" customHeight="1">
      <c r="A119" s="75" t="s">
        <v>28</v>
      </c>
      <c r="B119" s="85" t="s">
        <v>78</v>
      </c>
      <c r="C119" s="75" t="s">
        <v>89</v>
      </c>
      <c r="D119" s="75" t="s">
        <v>13</v>
      </c>
      <c r="E119" s="29">
        <f>E120+E121+E122+E123</f>
        <v>5408</v>
      </c>
      <c r="F119" s="29">
        <f aca="true" t="shared" si="58" ref="F119:T119">F120+F121+F122+F123</f>
        <v>0</v>
      </c>
      <c r="G119" s="29">
        <f t="shared" si="58"/>
        <v>0</v>
      </c>
      <c r="H119" s="29">
        <f t="shared" si="58"/>
        <v>0</v>
      </c>
      <c r="I119" s="29">
        <f t="shared" si="58"/>
        <v>0</v>
      </c>
      <c r="J119" s="29">
        <f t="shared" si="58"/>
        <v>90</v>
      </c>
      <c r="K119" s="29">
        <f t="shared" si="58"/>
        <v>0</v>
      </c>
      <c r="L119" s="29">
        <f t="shared" si="58"/>
        <v>0</v>
      </c>
      <c r="M119" s="29">
        <f t="shared" si="58"/>
        <v>0</v>
      </c>
      <c r="N119" s="29">
        <f t="shared" si="58"/>
        <v>0</v>
      </c>
      <c r="O119" s="29">
        <f t="shared" si="58"/>
        <v>0</v>
      </c>
      <c r="P119" s="29">
        <f t="shared" si="58"/>
        <v>0</v>
      </c>
      <c r="Q119" s="29">
        <f t="shared" si="58"/>
        <v>0</v>
      </c>
      <c r="R119" s="29">
        <f t="shared" si="58"/>
        <v>0</v>
      </c>
      <c r="S119" s="29">
        <f t="shared" si="58"/>
        <v>0</v>
      </c>
      <c r="T119" s="29">
        <f t="shared" si="58"/>
        <v>0</v>
      </c>
      <c r="U119" s="29">
        <f t="shared" si="47"/>
        <v>5498</v>
      </c>
      <c r="V119" s="30" t="s">
        <v>14</v>
      </c>
    </row>
    <row r="120" spans="1:22" ht="32.25" customHeight="1">
      <c r="A120" s="75"/>
      <c r="B120" s="85"/>
      <c r="C120" s="75"/>
      <c r="D120" s="75"/>
      <c r="E120" s="29">
        <f>E125+E130</f>
        <v>0</v>
      </c>
      <c r="F120" s="29">
        <f aca="true" t="shared" si="59" ref="F120:T120">F125+F130</f>
        <v>0</v>
      </c>
      <c r="G120" s="29">
        <f t="shared" si="59"/>
        <v>0</v>
      </c>
      <c r="H120" s="29">
        <f t="shared" si="59"/>
        <v>0</v>
      </c>
      <c r="I120" s="29">
        <f t="shared" si="59"/>
        <v>0</v>
      </c>
      <c r="J120" s="29">
        <f t="shared" si="59"/>
        <v>0</v>
      </c>
      <c r="K120" s="29">
        <f t="shared" si="59"/>
        <v>0</v>
      </c>
      <c r="L120" s="29">
        <f t="shared" si="59"/>
        <v>0</v>
      </c>
      <c r="M120" s="29">
        <f t="shared" si="59"/>
        <v>0</v>
      </c>
      <c r="N120" s="29">
        <f t="shared" si="59"/>
        <v>0</v>
      </c>
      <c r="O120" s="29">
        <f t="shared" si="59"/>
        <v>0</v>
      </c>
      <c r="P120" s="29">
        <f t="shared" si="59"/>
        <v>0</v>
      </c>
      <c r="Q120" s="29">
        <f t="shared" si="59"/>
        <v>0</v>
      </c>
      <c r="R120" s="29">
        <f t="shared" si="59"/>
        <v>0</v>
      </c>
      <c r="S120" s="29">
        <f t="shared" si="59"/>
        <v>0</v>
      </c>
      <c r="T120" s="29">
        <f t="shared" si="59"/>
        <v>0</v>
      </c>
      <c r="U120" s="29">
        <f t="shared" si="47"/>
        <v>0</v>
      </c>
      <c r="V120" s="30" t="s">
        <v>19</v>
      </c>
    </row>
    <row r="121" spans="1:22" ht="29.25" customHeight="1">
      <c r="A121" s="75"/>
      <c r="B121" s="85"/>
      <c r="C121" s="75"/>
      <c r="D121" s="75"/>
      <c r="E121" s="29">
        <f>E126+E131</f>
        <v>0</v>
      </c>
      <c r="F121" s="29">
        <f aca="true" t="shared" si="60" ref="F121:T121">F126+F131</f>
        <v>0</v>
      </c>
      <c r="G121" s="29">
        <f t="shared" si="60"/>
        <v>0</v>
      </c>
      <c r="H121" s="29">
        <f t="shared" si="60"/>
        <v>0</v>
      </c>
      <c r="I121" s="29">
        <f t="shared" si="60"/>
        <v>0</v>
      </c>
      <c r="J121" s="29">
        <f t="shared" si="60"/>
        <v>0</v>
      </c>
      <c r="K121" s="29">
        <f t="shared" si="60"/>
        <v>0</v>
      </c>
      <c r="L121" s="29">
        <f t="shared" si="60"/>
        <v>0</v>
      </c>
      <c r="M121" s="29">
        <f t="shared" si="60"/>
        <v>0</v>
      </c>
      <c r="N121" s="29">
        <f t="shared" si="60"/>
        <v>0</v>
      </c>
      <c r="O121" s="29">
        <f t="shared" si="60"/>
        <v>0</v>
      </c>
      <c r="P121" s="29">
        <f t="shared" si="60"/>
        <v>0</v>
      </c>
      <c r="Q121" s="29">
        <f t="shared" si="60"/>
        <v>0</v>
      </c>
      <c r="R121" s="29">
        <f t="shared" si="60"/>
        <v>0</v>
      </c>
      <c r="S121" s="29">
        <f t="shared" si="60"/>
        <v>0</v>
      </c>
      <c r="T121" s="29">
        <f t="shared" si="60"/>
        <v>0</v>
      </c>
      <c r="U121" s="29">
        <f t="shared" si="47"/>
        <v>0</v>
      </c>
      <c r="V121" s="30" t="s">
        <v>15</v>
      </c>
    </row>
    <row r="122" spans="1:22" ht="32.25" customHeight="1">
      <c r="A122" s="75"/>
      <c r="B122" s="85"/>
      <c r="C122" s="75"/>
      <c r="D122" s="75"/>
      <c r="E122" s="29">
        <f>E127+E132</f>
        <v>4094.3</v>
      </c>
      <c r="F122" s="29">
        <f aca="true" t="shared" si="61" ref="F122:T122">F127+F132</f>
        <v>0</v>
      </c>
      <c r="G122" s="29">
        <f t="shared" si="61"/>
        <v>0</v>
      </c>
      <c r="H122" s="29">
        <f t="shared" si="61"/>
        <v>0</v>
      </c>
      <c r="I122" s="29">
        <f t="shared" si="61"/>
        <v>0</v>
      </c>
      <c r="J122" s="29">
        <f>J127+J132</f>
        <v>90</v>
      </c>
      <c r="K122" s="29">
        <v>0</v>
      </c>
      <c r="L122" s="29">
        <v>0</v>
      </c>
      <c r="M122" s="29">
        <f t="shared" si="61"/>
        <v>0</v>
      </c>
      <c r="N122" s="29">
        <f>N127+N132</f>
        <v>0</v>
      </c>
      <c r="O122" s="29">
        <f t="shared" si="61"/>
        <v>0</v>
      </c>
      <c r="P122" s="29">
        <f t="shared" si="61"/>
        <v>0</v>
      </c>
      <c r="Q122" s="29">
        <f t="shared" si="61"/>
        <v>0</v>
      </c>
      <c r="R122" s="29">
        <f t="shared" si="61"/>
        <v>0</v>
      </c>
      <c r="S122" s="29">
        <f t="shared" si="61"/>
        <v>0</v>
      </c>
      <c r="T122" s="29">
        <f t="shared" si="61"/>
        <v>0</v>
      </c>
      <c r="U122" s="29">
        <f t="shared" si="47"/>
        <v>4184.3</v>
      </c>
      <c r="V122" s="30" t="s">
        <v>16</v>
      </c>
    </row>
    <row r="123" spans="1:22" ht="32.25" customHeight="1">
      <c r="A123" s="75"/>
      <c r="B123" s="85"/>
      <c r="C123" s="75"/>
      <c r="D123" s="75"/>
      <c r="E123" s="29">
        <f>E128+E133</f>
        <v>1313.7</v>
      </c>
      <c r="F123" s="29">
        <f aca="true" t="shared" si="62" ref="F123:T123">F128+F133</f>
        <v>0</v>
      </c>
      <c r="G123" s="29">
        <f t="shared" si="62"/>
        <v>0</v>
      </c>
      <c r="H123" s="29">
        <f t="shared" si="62"/>
        <v>0</v>
      </c>
      <c r="I123" s="29">
        <f t="shared" si="62"/>
        <v>0</v>
      </c>
      <c r="J123" s="29">
        <f t="shared" si="62"/>
        <v>0</v>
      </c>
      <c r="K123" s="29">
        <f t="shared" si="62"/>
        <v>0</v>
      </c>
      <c r="L123" s="29">
        <f t="shared" si="62"/>
        <v>0</v>
      </c>
      <c r="M123" s="29">
        <f t="shared" si="62"/>
        <v>0</v>
      </c>
      <c r="N123" s="29">
        <f t="shared" si="62"/>
        <v>0</v>
      </c>
      <c r="O123" s="29">
        <f t="shared" si="62"/>
        <v>0</v>
      </c>
      <c r="P123" s="29">
        <f t="shared" si="62"/>
        <v>0</v>
      </c>
      <c r="Q123" s="29">
        <f t="shared" si="62"/>
        <v>0</v>
      </c>
      <c r="R123" s="29">
        <f t="shared" si="62"/>
        <v>0</v>
      </c>
      <c r="S123" s="29">
        <f t="shared" si="62"/>
        <v>0</v>
      </c>
      <c r="T123" s="29">
        <f t="shared" si="62"/>
        <v>0</v>
      </c>
      <c r="U123" s="29">
        <f t="shared" si="47"/>
        <v>1313.7</v>
      </c>
      <c r="V123" s="30" t="s">
        <v>18</v>
      </c>
    </row>
    <row r="124" spans="1:22" ht="32.25" customHeight="1">
      <c r="A124" s="75" t="s">
        <v>47</v>
      </c>
      <c r="B124" s="86" t="s">
        <v>124</v>
      </c>
      <c r="C124" s="75" t="s">
        <v>1</v>
      </c>
      <c r="D124" s="75" t="s">
        <v>13</v>
      </c>
      <c r="E124" s="29">
        <f>E125+E126+E127+E128</f>
        <v>5408</v>
      </c>
      <c r="F124" s="29">
        <f aca="true" t="shared" si="63" ref="F124:O124">F125+F126+F127+F128</f>
        <v>0</v>
      </c>
      <c r="G124" s="29">
        <f t="shared" si="63"/>
        <v>0</v>
      </c>
      <c r="H124" s="29">
        <f t="shared" si="63"/>
        <v>0</v>
      </c>
      <c r="I124" s="29">
        <f t="shared" si="63"/>
        <v>0</v>
      </c>
      <c r="J124" s="29">
        <f t="shared" si="63"/>
        <v>0</v>
      </c>
      <c r="K124" s="29">
        <f t="shared" si="63"/>
        <v>0</v>
      </c>
      <c r="L124" s="29">
        <f t="shared" si="63"/>
        <v>0</v>
      </c>
      <c r="M124" s="29">
        <f t="shared" si="63"/>
        <v>0</v>
      </c>
      <c r="N124" s="29">
        <f t="shared" si="63"/>
        <v>0</v>
      </c>
      <c r="O124" s="29">
        <f t="shared" si="63"/>
        <v>0</v>
      </c>
      <c r="P124" s="29">
        <f>P125+P126+P127+P128</f>
        <v>0</v>
      </c>
      <c r="Q124" s="29">
        <f>Q125+Q126+Q127+Q128</f>
        <v>0</v>
      </c>
      <c r="R124" s="29">
        <f>R125+R126+R127+R128</f>
        <v>0</v>
      </c>
      <c r="S124" s="29">
        <f>S125+S126+S127+S128</f>
        <v>0</v>
      </c>
      <c r="T124" s="29">
        <f>T125+T126+T127+T128</f>
        <v>0</v>
      </c>
      <c r="U124" s="29">
        <f t="shared" si="47"/>
        <v>5408</v>
      </c>
      <c r="V124" s="30" t="s">
        <v>14</v>
      </c>
    </row>
    <row r="125" spans="1:22" ht="32.25" customHeight="1">
      <c r="A125" s="75"/>
      <c r="B125" s="86"/>
      <c r="C125" s="75"/>
      <c r="D125" s="75"/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f t="shared" si="47"/>
        <v>0</v>
      </c>
      <c r="V125" s="30" t="s">
        <v>19</v>
      </c>
    </row>
    <row r="126" spans="1:22" ht="32.25" customHeight="1">
      <c r="A126" s="75"/>
      <c r="B126" s="86"/>
      <c r="C126" s="75"/>
      <c r="D126" s="75"/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f t="shared" si="47"/>
        <v>0</v>
      </c>
      <c r="V126" s="30" t="s">
        <v>15</v>
      </c>
    </row>
    <row r="127" spans="1:22" ht="32.25" customHeight="1">
      <c r="A127" s="75"/>
      <c r="B127" s="86"/>
      <c r="C127" s="75"/>
      <c r="D127" s="75"/>
      <c r="E127" s="29">
        <v>4094.3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f t="shared" si="47"/>
        <v>4094.3</v>
      </c>
      <c r="V127" s="30" t="s">
        <v>16</v>
      </c>
    </row>
    <row r="128" spans="1:22" ht="32.25" customHeight="1">
      <c r="A128" s="75"/>
      <c r="B128" s="86"/>
      <c r="C128" s="75"/>
      <c r="D128" s="75"/>
      <c r="E128" s="29">
        <v>1313.7</v>
      </c>
      <c r="F128" s="29">
        <v>0</v>
      </c>
      <c r="G128" s="29">
        <f>G127*0.3</f>
        <v>0</v>
      </c>
      <c r="H128" s="29">
        <f>H127*0.3</f>
        <v>0</v>
      </c>
      <c r="I128" s="29">
        <f>I127*0.35</f>
        <v>0</v>
      </c>
      <c r="J128" s="29">
        <f aca="true" t="shared" si="64" ref="J128:O128">J127*0.35</f>
        <v>0</v>
      </c>
      <c r="K128" s="29">
        <f t="shared" si="64"/>
        <v>0</v>
      </c>
      <c r="L128" s="29">
        <f t="shared" si="64"/>
        <v>0</v>
      </c>
      <c r="M128" s="29">
        <f t="shared" si="64"/>
        <v>0</v>
      </c>
      <c r="N128" s="29">
        <f t="shared" si="64"/>
        <v>0</v>
      </c>
      <c r="O128" s="29">
        <f t="shared" si="64"/>
        <v>0</v>
      </c>
      <c r="P128" s="29">
        <f>P127*0.35</f>
        <v>0</v>
      </c>
      <c r="Q128" s="29">
        <f>Q127*0.35</f>
        <v>0</v>
      </c>
      <c r="R128" s="29">
        <f>R127*0.35</f>
        <v>0</v>
      </c>
      <c r="S128" s="29">
        <f>S127*0.35</f>
        <v>0</v>
      </c>
      <c r="T128" s="29">
        <f>T127*0.35</f>
        <v>0</v>
      </c>
      <c r="U128" s="29">
        <f t="shared" si="47"/>
        <v>1313.7</v>
      </c>
      <c r="V128" s="30" t="s">
        <v>18</v>
      </c>
    </row>
    <row r="129" spans="1:22" ht="33" customHeight="1">
      <c r="A129" s="97" t="s">
        <v>95</v>
      </c>
      <c r="B129" s="87" t="s">
        <v>102</v>
      </c>
      <c r="C129" s="97" t="s">
        <v>6</v>
      </c>
      <c r="D129" s="97" t="s">
        <v>13</v>
      </c>
      <c r="E129" s="29">
        <f aca="true" t="shared" si="65" ref="E129:T129">E130+E131+E132+E133</f>
        <v>0</v>
      </c>
      <c r="F129" s="29">
        <f t="shared" si="65"/>
        <v>0</v>
      </c>
      <c r="G129" s="29">
        <f t="shared" si="65"/>
        <v>0</v>
      </c>
      <c r="H129" s="29">
        <f t="shared" si="65"/>
        <v>0</v>
      </c>
      <c r="I129" s="29">
        <f t="shared" si="65"/>
        <v>0</v>
      </c>
      <c r="J129" s="29">
        <f t="shared" si="65"/>
        <v>90</v>
      </c>
      <c r="K129" s="29">
        <f t="shared" si="65"/>
        <v>0</v>
      </c>
      <c r="L129" s="29">
        <f t="shared" si="65"/>
        <v>0</v>
      </c>
      <c r="M129" s="29">
        <f t="shared" si="65"/>
        <v>0</v>
      </c>
      <c r="N129" s="29">
        <f t="shared" si="65"/>
        <v>0</v>
      </c>
      <c r="O129" s="29">
        <f t="shared" si="65"/>
        <v>0</v>
      </c>
      <c r="P129" s="29">
        <f t="shared" si="65"/>
        <v>0</v>
      </c>
      <c r="Q129" s="29">
        <f t="shared" si="65"/>
        <v>0</v>
      </c>
      <c r="R129" s="29">
        <f t="shared" si="65"/>
        <v>0</v>
      </c>
      <c r="S129" s="29">
        <f t="shared" si="65"/>
        <v>0</v>
      </c>
      <c r="T129" s="29">
        <f t="shared" si="65"/>
        <v>0</v>
      </c>
      <c r="U129" s="29">
        <f>SUM(F129:T129)</f>
        <v>90</v>
      </c>
      <c r="V129" s="30" t="s">
        <v>14</v>
      </c>
    </row>
    <row r="130" spans="1:22" ht="33" customHeight="1">
      <c r="A130" s="98"/>
      <c r="B130" s="88"/>
      <c r="C130" s="98"/>
      <c r="D130" s="98"/>
      <c r="E130" s="29">
        <v>0</v>
      </c>
      <c r="F130" s="29">
        <f aca="true" t="shared" si="66" ref="F130:T130">F135+F140+F145</f>
        <v>0</v>
      </c>
      <c r="G130" s="29">
        <f t="shared" si="66"/>
        <v>0</v>
      </c>
      <c r="H130" s="29">
        <f t="shared" si="66"/>
        <v>0</v>
      </c>
      <c r="I130" s="29">
        <f t="shared" si="66"/>
        <v>0</v>
      </c>
      <c r="J130" s="29">
        <f t="shared" si="66"/>
        <v>0</v>
      </c>
      <c r="K130" s="29">
        <f t="shared" si="66"/>
        <v>0</v>
      </c>
      <c r="L130" s="29">
        <f t="shared" si="66"/>
        <v>0</v>
      </c>
      <c r="M130" s="29">
        <f t="shared" si="66"/>
        <v>0</v>
      </c>
      <c r="N130" s="29">
        <f>N135+N140+N145</f>
        <v>0</v>
      </c>
      <c r="O130" s="29">
        <f t="shared" si="66"/>
        <v>0</v>
      </c>
      <c r="P130" s="29">
        <f t="shared" si="66"/>
        <v>0</v>
      </c>
      <c r="Q130" s="29">
        <f t="shared" si="66"/>
        <v>0</v>
      </c>
      <c r="R130" s="29">
        <f t="shared" si="66"/>
        <v>0</v>
      </c>
      <c r="S130" s="29">
        <f t="shared" si="66"/>
        <v>0</v>
      </c>
      <c r="T130" s="29">
        <f t="shared" si="66"/>
        <v>0</v>
      </c>
      <c r="U130" s="29">
        <f>SUM(F130:T130)</f>
        <v>0</v>
      </c>
      <c r="V130" s="30" t="s">
        <v>19</v>
      </c>
    </row>
    <row r="131" spans="1:22" ht="33" customHeight="1">
      <c r="A131" s="98"/>
      <c r="B131" s="88"/>
      <c r="C131" s="98"/>
      <c r="D131" s="98"/>
      <c r="E131" s="29">
        <v>0</v>
      </c>
      <c r="F131" s="29">
        <f aca="true" t="shared" si="67" ref="F131:K131">F136+F141+F146</f>
        <v>0</v>
      </c>
      <c r="G131" s="29">
        <f t="shared" si="67"/>
        <v>0</v>
      </c>
      <c r="H131" s="29">
        <f t="shared" si="67"/>
        <v>0</v>
      </c>
      <c r="I131" s="29">
        <f t="shared" si="67"/>
        <v>0</v>
      </c>
      <c r="J131" s="29">
        <f>J136+J141+J146</f>
        <v>0</v>
      </c>
      <c r="K131" s="29">
        <f t="shared" si="67"/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f>SUM(F131:T131)</f>
        <v>0</v>
      </c>
      <c r="V131" s="30" t="s">
        <v>15</v>
      </c>
    </row>
    <row r="132" spans="1:22" ht="33" customHeight="1">
      <c r="A132" s="98"/>
      <c r="B132" s="88"/>
      <c r="C132" s="98"/>
      <c r="D132" s="98"/>
      <c r="E132" s="29">
        <v>0</v>
      </c>
      <c r="F132" s="29">
        <f>F137+F142+F147</f>
        <v>0</v>
      </c>
      <c r="G132" s="29">
        <v>0</v>
      </c>
      <c r="H132" s="29">
        <f>H137+H142+H147</f>
        <v>0</v>
      </c>
      <c r="I132" s="29">
        <v>0</v>
      </c>
      <c r="J132" s="29">
        <v>90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f>SUM(F132:T132)</f>
        <v>90</v>
      </c>
      <c r="V132" s="30" t="s">
        <v>16</v>
      </c>
    </row>
    <row r="133" spans="1:22" ht="33" customHeight="1">
      <c r="A133" s="99"/>
      <c r="B133" s="89"/>
      <c r="C133" s="99"/>
      <c r="D133" s="99"/>
      <c r="E133" s="29">
        <v>0</v>
      </c>
      <c r="F133" s="29">
        <f>F138+F143+F148</f>
        <v>0</v>
      </c>
      <c r="G133" s="29">
        <f>G138+G143+G148</f>
        <v>0</v>
      </c>
      <c r="H133" s="29">
        <f>H138+H143+H148</f>
        <v>0</v>
      </c>
      <c r="I133" s="29">
        <f aca="true" t="shared" si="68" ref="I133:N133">I138+I143+I148</f>
        <v>0</v>
      </c>
      <c r="J133" s="29">
        <f t="shared" si="68"/>
        <v>0</v>
      </c>
      <c r="K133" s="29">
        <f t="shared" si="68"/>
        <v>0</v>
      </c>
      <c r="L133" s="29">
        <f t="shared" si="68"/>
        <v>0</v>
      </c>
      <c r="M133" s="29">
        <f t="shared" si="68"/>
        <v>0</v>
      </c>
      <c r="N133" s="29">
        <f t="shared" si="68"/>
        <v>0</v>
      </c>
      <c r="O133" s="29">
        <f aca="true" t="shared" si="69" ref="O133:T133">O138+O143+O148</f>
        <v>0</v>
      </c>
      <c r="P133" s="29">
        <f t="shared" si="69"/>
        <v>0</v>
      </c>
      <c r="Q133" s="29">
        <f t="shared" si="69"/>
        <v>0</v>
      </c>
      <c r="R133" s="29">
        <f t="shared" si="69"/>
        <v>0</v>
      </c>
      <c r="S133" s="29">
        <f t="shared" si="69"/>
        <v>0</v>
      </c>
      <c r="T133" s="29">
        <f t="shared" si="69"/>
        <v>0</v>
      </c>
      <c r="U133" s="29">
        <f>SUM(F133:T133)</f>
        <v>0</v>
      </c>
      <c r="V133" s="30" t="s">
        <v>18</v>
      </c>
    </row>
    <row r="134" spans="1:22" ht="33" customHeight="1">
      <c r="A134" s="97" t="s">
        <v>33</v>
      </c>
      <c r="B134" s="87" t="s">
        <v>79</v>
      </c>
      <c r="C134" s="97" t="s">
        <v>129</v>
      </c>
      <c r="D134" s="97" t="s">
        <v>13</v>
      </c>
      <c r="E134" s="29">
        <f aca="true" t="shared" si="70" ref="E134:T134">E135+E136+E137+E138</f>
        <v>0</v>
      </c>
      <c r="F134" s="29">
        <f t="shared" si="70"/>
        <v>0</v>
      </c>
      <c r="G134" s="29">
        <f t="shared" si="70"/>
        <v>4500</v>
      </c>
      <c r="H134" s="29">
        <f t="shared" si="70"/>
        <v>0</v>
      </c>
      <c r="I134" s="29">
        <f t="shared" si="70"/>
        <v>460</v>
      </c>
      <c r="J134" s="29">
        <f t="shared" si="70"/>
        <v>660</v>
      </c>
      <c r="K134" s="29">
        <f t="shared" si="70"/>
        <v>1718.2</v>
      </c>
      <c r="L134" s="29">
        <f t="shared" si="70"/>
        <v>30400</v>
      </c>
      <c r="M134" s="29">
        <f t="shared" si="70"/>
        <v>61290.4</v>
      </c>
      <c r="N134" s="29">
        <f t="shared" si="70"/>
        <v>72744.9</v>
      </c>
      <c r="O134" s="29">
        <f t="shared" si="70"/>
        <v>57773.1</v>
      </c>
      <c r="P134" s="29">
        <f t="shared" si="70"/>
        <v>57773.1</v>
      </c>
      <c r="Q134" s="29">
        <f t="shared" si="70"/>
        <v>57773.1</v>
      </c>
      <c r="R134" s="29">
        <f t="shared" si="70"/>
        <v>57773.1</v>
      </c>
      <c r="S134" s="29">
        <f t="shared" si="70"/>
        <v>57773.1</v>
      </c>
      <c r="T134" s="29">
        <f t="shared" si="70"/>
        <v>57773.1</v>
      </c>
      <c r="U134" s="29">
        <f t="shared" si="47"/>
        <v>518412.1</v>
      </c>
      <c r="V134" s="30" t="s">
        <v>14</v>
      </c>
    </row>
    <row r="135" spans="1:22" ht="33" customHeight="1">
      <c r="A135" s="98"/>
      <c r="B135" s="88"/>
      <c r="C135" s="98"/>
      <c r="D135" s="98"/>
      <c r="E135" s="29">
        <f>E140+E145+E150+E155</f>
        <v>0</v>
      </c>
      <c r="F135" s="29">
        <f aca="true" t="shared" si="71" ref="F135:U135">F140+F145+F150+F155</f>
        <v>0</v>
      </c>
      <c r="G135" s="29">
        <f t="shared" si="71"/>
        <v>0</v>
      </c>
      <c r="H135" s="29">
        <f t="shared" si="71"/>
        <v>0</v>
      </c>
      <c r="I135" s="29">
        <f t="shared" si="71"/>
        <v>0</v>
      </c>
      <c r="J135" s="29">
        <f t="shared" si="71"/>
        <v>0</v>
      </c>
      <c r="K135" s="29">
        <f t="shared" si="71"/>
        <v>0</v>
      </c>
      <c r="L135" s="29">
        <f t="shared" si="71"/>
        <v>0</v>
      </c>
      <c r="M135" s="29">
        <f t="shared" si="71"/>
        <v>0</v>
      </c>
      <c r="N135" s="29">
        <f t="shared" si="71"/>
        <v>0</v>
      </c>
      <c r="O135" s="29">
        <f t="shared" si="71"/>
        <v>0</v>
      </c>
      <c r="P135" s="29">
        <f t="shared" si="71"/>
        <v>0</v>
      </c>
      <c r="Q135" s="29">
        <f t="shared" si="71"/>
        <v>0</v>
      </c>
      <c r="R135" s="29">
        <f t="shared" si="71"/>
        <v>0</v>
      </c>
      <c r="S135" s="29">
        <f t="shared" si="71"/>
        <v>0</v>
      </c>
      <c r="T135" s="29">
        <f t="shared" si="71"/>
        <v>0</v>
      </c>
      <c r="U135" s="29">
        <f t="shared" si="71"/>
        <v>0</v>
      </c>
      <c r="V135" s="30" t="s">
        <v>19</v>
      </c>
    </row>
    <row r="136" spans="1:22" ht="33" customHeight="1">
      <c r="A136" s="98"/>
      <c r="B136" s="88"/>
      <c r="C136" s="98"/>
      <c r="D136" s="98"/>
      <c r="E136" s="29">
        <f>E141+E146+E151+E156</f>
        <v>0</v>
      </c>
      <c r="F136" s="29">
        <f aca="true" t="shared" si="72" ref="F136:U136">F141+F146+F151+F156</f>
        <v>0</v>
      </c>
      <c r="G136" s="29">
        <f t="shared" si="72"/>
        <v>0</v>
      </c>
      <c r="H136" s="29">
        <f t="shared" si="72"/>
        <v>0</v>
      </c>
      <c r="I136" s="29">
        <f t="shared" si="72"/>
        <v>0</v>
      </c>
      <c r="J136" s="29">
        <f t="shared" si="72"/>
        <v>0</v>
      </c>
      <c r="K136" s="29">
        <f t="shared" si="72"/>
        <v>0</v>
      </c>
      <c r="L136" s="29">
        <f t="shared" si="72"/>
        <v>0</v>
      </c>
      <c r="M136" s="29">
        <f>M141+M146+M151+M156</f>
        <v>3525.8</v>
      </c>
      <c r="N136" s="29">
        <f t="shared" si="72"/>
        <v>4754.9</v>
      </c>
      <c r="O136" s="29">
        <f t="shared" si="72"/>
        <v>0</v>
      </c>
      <c r="P136" s="29">
        <f t="shared" si="72"/>
        <v>0</v>
      </c>
      <c r="Q136" s="29">
        <f t="shared" si="72"/>
        <v>0</v>
      </c>
      <c r="R136" s="29">
        <f t="shared" si="72"/>
        <v>0</v>
      </c>
      <c r="S136" s="29">
        <f t="shared" si="72"/>
        <v>0</v>
      </c>
      <c r="T136" s="29">
        <f t="shared" si="72"/>
        <v>0</v>
      </c>
      <c r="U136" s="29">
        <f t="shared" si="72"/>
        <v>8280.7</v>
      </c>
      <c r="V136" s="30" t="s">
        <v>15</v>
      </c>
    </row>
    <row r="137" spans="1:22" ht="33" customHeight="1">
      <c r="A137" s="98"/>
      <c r="B137" s="88"/>
      <c r="C137" s="98"/>
      <c r="D137" s="98"/>
      <c r="E137" s="29">
        <f>E142+E147+E152+E157</f>
        <v>0</v>
      </c>
      <c r="F137" s="29">
        <f aca="true" t="shared" si="73" ref="F137:U137">F142+F147+F152+F157</f>
        <v>0</v>
      </c>
      <c r="G137" s="29">
        <f t="shared" si="73"/>
        <v>4500</v>
      </c>
      <c r="H137" s="29">
        <f t="shared" si="73"/>
        <v>0</v>
      </c>
      <c r="I137" s="29">
        <f t="shared" si="73"/>
        <v>460</v>
      </c>
      <c r="J137" s="29">
        <f t="shared" si="73"/>
        <v>660</v>
      </c>
      <c r="K137" s="29">
        <f t="shared" si="73"/>
        <v>1718.2</v>
      </c>
      <c r="L137" s="29">
        <f t="shared" si="73"/>
        <v>30400</v>
      </c>
      <c r="M137" s="29">
        <f t="shared" si="73"/>
        <v>57764.6</v>
      </c>
      <c r="N137" s="29">
        <f t="shared" si="73"/>
        <v>67990</v>
      </c>
      <c r="O137" s="29">
        <f t="shared" si="73"/>
        <v>57773.1</v>
      </c>
      <c r="P137" s="29">
        <f t="shared" si="73"/>
        <v>57773.1</v>
      </c>
      <c r="Q137" s="29">
        <f t="shared" si="73"/>
        <v>57773.1</v>
      </c>
      <c r="R137" s="29">
        <f t="shared" si="73"/>
        <v>57773.1</v>
      </c>
      <c r="S137" s="29">
        <f t="shared" si="73"/>
        <v>57773.1</v>
      </c>
      <c r="T137" s="29">
        <f t="shared" si="73"/>
        <v>57773.1</v>
      </c>
      <c r="U137" s="29">
        <f t="shared" si="73"/>
        <v>510131.4</v>
      </c>
      <c r="V137" s="30" t="s">
        <v>16</v>
      </c>
    </row>
    <row r="138" spans="1:22" ht="33" customHeight="1">
      <c r="A138" s="99"/>
      <c r="B138" s="89"/>
      <c r="C138" s="99"/>
      <c r="D138" s="99"/>
      <c r="E138" s="29">
        <f>E143+E148+E153+E158</f>
        <v>0</v>
      </c>
      <c r="F138" s="29">
        <f aca="true" t="shared" si="74" ref="F138:U138">F143+F148+F153+F158</f>
        <v>0</v>
      </c>
      <c r="G138" s="29">
        <f t="shared" si="74"/>
        <v>0</v>
      </c>
      <c r="H138" s="29">
        <f t="shared" si="74"/>
        <v>0</v>
      </c>
      <c r="I138" s="29">
        <f t="shared" si="74"/>
        <v>0</v>
      </c>
      <c r="J138" s="29">
        <f t="shared" si="74"/>
        <v>0</v>
      </c>
      <c r="K138" s="29">
        <f t="shared" si="74"/>
        <v>0</v>
      </c>
      <c r="L138" s="29">
        <f t="shared" si="74"/>
        <v>0</v>
      </c>
      <c r="M138" s="29">
        <f t="shared" si="74"/>
        <v>0</v>
      </c>
      <c r="N138" s="29">
        <f t="shared" si="74"/>
        <v>0</v>
      </c>
      <c r="O138" s="29">
        <f t="shared" si="74"/>
        <v>0</v>
      </c>
      <c r="P138" s="29">
        <f t="shared" si="74"/>
        <v>0</v>
      </c>
      <c r="Q138" s="29">
        <f t="shared" si="74"/>
        <v>0</v>
      </c>
      <c r="R138" s="29">
        <f t="shared" si="74"/>
        <v>0</v>
      </c>
      <c r="S138" s="29">
        <f t="shared" si="74"/>
        <v>0</v>
      </c>
      <c r="T138" s="29">
        <f t="shared" si="74"/>
        <v>0</v>
      </c>
      <c r="U138" s="29">
        <f t="shared" si="74"/>
        <v>0</v>
      </c>
      <c r="V138" s="30" t="s">
        <v>18</v>
      </c>
    </row>
    <row r="139" spans="1:22" ht="33" customHeight="1">
      <c r="A139" s="73" t="s">
        <v>48</v>
      </c>
      <c r="B139" s="90" t="s">
        <v>80</v>
      </c>
      <c r="C139" s="73" t="s">
        <v>1</v>
      </c>
      <c r="D139" s="73" t="s">
        <v>13</v>
      </c>
      <c r="E139" s="11">
        <f>E140+E141+E142+E143</f>
        <v>0</v>
      </c>
      <c r="F139" s="11">
        <f aca="true" t="shared" si="75" ref="F139:O139">F140+F141+F142+F143</f>
        <v>0</v>
      </c>
      <c r="G139" s="11">
        <f t="shared" si="75"/>
        <v>0</v>
      </c>
      <c r="H139" s="11">
        <f t="shared" si="75"/>
        <v>0</v>
      </c>
      <c r="I139" s="11">
        <f t="shared" si="75"/>
        <v>0</v>
      </c>
      <c r="J139" s="29">
        <f t="shared" si="75"/>
        <v>0</v>
      </c>
      <c r="K139" s="29">
        <f t="shared" si="75"/>
        <v>0</v>
      </c>
      <c r="L139" s="29">
        <f t="shared" si="75"/>
        <v>0</v>
      </c>
      <c r="M139" s="29">
        <f t="shared" si="75"/>
        <v>0</v>
      </c>
      <c r="N139" s="29">
        <f t="shared" si="75"/>
        <v>0</v>
      </c>
      <c r="O139" s="29">
        <f t="shared" si="75"/>
        <v>0</v>
      </c>
      <c r="P139" s="11">
        <f>P140+P141+P142+P143</f>
        <v>0</v>
      </c>
      <c r="Q139" s="11">
        <f>Q140+Q141+Q142+Q143</f>
        <v>0</v>
      </c>
      <c r="R139" s="11">
        <f>R140+R141+R142+R143</f>
        <v>0</v>
      </c>
      <c r="S139" s="11">
        <f>S140+S141+S142+S143</f>
        <v>0</v>
      </c>
      <c r="T139" s="11">
        <f>T140+T141+T142+T143</f>
        <v>0</v>
      </c>
      <c r="U139" s="11">
        <f t="shared" si="47"/>
        <v>0</v>
      </c>
      <c r="V139" s="31" t="s">
        <v>14</v>
      </c>
    </row>
    <row r="140" spans="1:22" ht="33" customHeight="1">
      <c r="A140" s="73"/>
      <c r="B140" s="90"/>
      <c r="C140" s="73"/>
      <c r="D140" s="73"/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f t="shared" si="47"/>
        <v>0</v>
      </c>
      <c r="V140" s="31" t="s">
        <v>19</v>
      </c>
    </row>
    <row r="141" spans="1:22" ht="33" customHeight="1">
      <c r="A141" s="73"/>
      <c r="B141" s="90"/>
      <c r="C141" s="73"/>
      <c r="D141" s="73"/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f t="shared" si="47"/>
        <v>0</v>
      </c>
      <c r="V141" s="31" t="s">
        <v>15</v>
      </c>
    </row>
    <row r="142" spans="1:22" ht="33" customHeight="1">
      <c r="A142" s="73"/>
      <c r="B142" s="90"/>
      <c r="C142" s="73"/>
      <c r="D142" s="73"/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f t="shared" si="47"/>
        <v>0</v>
      </c>
      <c r="V142" s="31" t="s">
        <v>16</v>
      </c>
    </row>
    <row r="143" spans="1:22" ht="33" customHeight="1">
      <c r="A143" s="73"/>
      <c r="B143" s="90"/>
      <c r="C143" s="73"/>
      <c r="D143" s="73"/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f t="shared" si="47"/>
        <v>0</v>
      </c>
      <c r="V143" s="31" t="s">
        <v>18</v>
      </c>
    </row>
    <row r="144" spans="1:22" ht="33" customHeight="1">
      <c r="A144" s="100" t="s">
        <v>64</v>
      </c>
      <c r="B144" s="90" t="s">
        <v>111</v>
      </c>
      <c r="C144" s="75" t="s">
        <v>112</v>
      </c>
      <c r="D144" s="73" t="s">
        <v>13</v>
      </c>
      <c r="E144" s="11">
        <f>E145+E146+E147+E148</f>
        <v>0</v>
      </c>
      <c r="F144" s="11">
        <f aca="true" t="shared" si="76" ref="F144:O144">F145+F146+F147+F148</f>
        <v>0</v>
      </c>
      <c r="G144" s="11">
        <f t="shared" si="76"/>
        <v>4500</v>
      </c>
      <c r="H144" s="11">
        <f t="shared" si="76"/>
        <v>0</v>
      </c>
      <c r="I144" s="11">
        <f t="shared" si="76"/>
        <v>0</v>
      </c>
      <c r="J144" s="29">
        <f t="shared" si="76"/>
        <v>0</v>
      </c>
      <c r="K144" s="29">
        <f t="shared" si="76"/>
        <v>0</v>
      </c>
      <c r="L144" s="29">
        <f t="shared" si="76"/>
        <v>2194.2</v>
      </c>
      <c r="M144" s="29">
        <f>M147</f>
        <v>3498</v>
      </c>
      <c r="N144" s="29">
        <f t="shared" si="76"/>
        <v>6300.7</v>
      </c>
      <c r="O144" s="29">
        <f t="shared" si="76"/>
        <v>0</v>
      </c>
      <c r="P144" s="29">
        <f>P145+P146+P147+P148</f>
        <v>0</v>
      </c>
      <c r="Q144" s="29">
        <f>Q145+Q146+Q147+Q148</f>
        <v>0</v>
      </c>
      <c r="R144" s="11">
        <f>R145+R146+R147+R148</f>
        <v>0</v>
      </c>
      <c r="S144" s="11">
        <f>S145+S146+S147+S148</f>
        <v>0</v>
      </c>
      <c r="T144" s="11">
        <f>T145+T146+T147+T148</f>
        <v>0</v>
      </c>
      <c r="U144" s="11">
        <f t="shared" si="47"/>
        <v>16492.9</v>
      </c>
      <c r="V144" s="31" t="s">
        <v>14</v>
      </c>
    </row>
    <row r="145" spans="1:22" ht="33" customHeight="1">
      <c r="A145" s="100"/>
      <c r="B145" s="90"/>
      <c r="C145" s="75"/>
      <c r="D145" s="73"/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11">
        <v>0</v>
      </c>
      <c r="S145" s="11">
        <v>0</v>
      </c>
      <c r="T145" s="11">
        <v>0</v>
      </c>
      <c r="U145" s="11">
        <f t="shared" si="47"/>
        <v>0</v>
      </c>
      <c r="V145" s="31" t="s">
        <v>19</v>
      </c>
    </row>
    <row r="146" spans="1:22" ht="33" customHeight="1">
      <c r="A146" s="100"/>
      <c r="B146" s="90"/>
      <c r="C146" s="75"/>
      <c r="D146" s="73"/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11">
        <v>0</v>
      </c>
      <c r="S146" s="11">
        <v>0</v>
      </c>
      <c r="T146" s="11">
        <v>0</v>
      </c>
      <c r="U146" s="11">
        <f t="shared" si="47"/>
        <v>0</v>
      </c>
      <c r="V146" s="31" t="s">
        <v>15</v>
      </c>
    </row>
    <row r="147" spans="1:22" ht="33" customHeight="1">
      <c r="A147" s="100"/>
      <c r="B147" s="90"/>
      <c r="C147" s="75"/>
      <c r="D147" s="73"/>
      <c r="E147" s="11">
        <v>0</v>
      </c>
      <c r="F147" s="11">
        <v>0</v>
      </c>
      <c r="G147" s="11">
        <v>4500</v>
      </c>
      <c r="H147" s="11">
        <v>0</v>
      </c>
      <c r="I147" s="11">
        <v>0</v>
      </c>
      <c r="J147" s="29">
        <v>0</v>
      </c>
      <c r="K147" s="29">
        <v>0</v>
      </c>
      <c r="L147" s="29">
        <v>2194.2</v>
      </c>
      <c r="M147" s="29">
        <v>3498</v>
      </c>
      <c r="N147" s="29">
        <v>6300.7</v>
      </c>
      <c r="O147" s="29">
        <v>0</v>
      </c>
      <c r="P147" s="29">
        <v>0</v>
      </c>
      <c r="Q147" s="29">
        <v>0</v>
      </c>
      <c r="R147" s="11">
        <v>0</v>
      </c>
      <c r="S147" s="11">
        <v>0</v>
      </c>
      <c r="T147" s="11">
        <v>0</v>
      </c>
      <c r="U147" s="11">
        <f t="shared" si="47"/>
        <v>16492.9</v>
      </c>
      <c r="V147" s="31" t="s">
        <v>16</v>
      </c>
    </row>
    <row r="148" spans="1:22" ht="33" customHeight="1">
      <c r="A148" s="100"/>
      <c r="B148" s="90"/>
      <c r="C148" s="75"/>
      <c r="D148" s="73"/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11">
        <v>0</v>
      </c>
      <c r="S148" s="11">
        <v>0</v>
      </c>
      <c r="T148" s="11">
        <v>0</v>
      </c>
      <c r="U148" s="11">
        <f t="shared" si="47"/>
        <v>0</v>
      </c>
      <c r="V148" s="31" t="s">
        <v>18</v>
      </c>
    </row>
    <row r="149" spans="1:22" ht="33" customHeight="1">
      <c r="A149" s="73" t="s">
        <v>96</v>
      </c>
      <c r="B149" s="90" t="s">
        <v>110</v>
      </c>
      <c r="C149" s="73" t="s">
        <v>130</v>
      </c>
      <c r="D149" s="73" t="s">
        <v>13</v>
      </c>
      <c r="E149" s="11">
        <f aca="true" t="shared" si="77" ref="E149:S149">E150+E151+E152+E153</f>
        <v>0</v>
      </c>
      <c r="F149" s="11">
        <f>F150+F151+F152+F153</f>
        <v>0</v>
      </c>
      <c r="G149" s="11">
        <f t="shared" si="77"/>
        <v>0</v>
      </c>
      <c r="H149" s="11">
        <f t="shared" si="77"/>
        <v>0</v>
      </c>
      <c r="I149" s="11">
        <f t="shared" si="77"/>
        <v>460</v>
      </c>
      <c r="J149" s="29">
        <f t="shared" si="77"/>
        <v>660</v>
      </c>
      <c r="K149" s="11">
        <f t="shared" si="77"/>
        <v>1718.2</v>
      </c>
      <c r="L149" s="29">
        <f t="shared" si="77"/>
        <v>0</v>
      </c>
      <c r="M149" s="29">
        <f t="shared" si="77"/>
        <v>0</v>
      </c>
      <c r="N149" s="29">
        <f t="shared" si="77"/>
        <v>0</v>
      </c>
      <c r="O149" s="29">
        <f t="shared" si="77"/>
        <v>0</v>
      </c>
      <c r="P149" s="11">
        <f t="shared" si="77"/>
        <v>0</v>
      </c>
      <c r="Q149" s="11">
        <f t="shared" si="77"/>
        <v>0</v>
      </c>
      <c r="R149" s="11">
        <f t="shared" si="77"/>
        <v>0</v>
      </c>
      <c r="S149" s="11">
        <f t="shared" si="77"/>
        <v>0</v>
      </c>
      <c r="T149" s="11">
        <f>T150+T151+T152+T153</f>
        <v>0</v>
      </c>
      <c r="U149" s="11">
        <f>U150+U151+U152+U153</f>
        <v>2838.2</v>
      </c>
      <c r="V149" s="31" t="s">
        <v>14</v>
      </c>
    </row>
    <row r="150" spans="1:22" ht="33" customHeight="1">
      <c r="A150" s="73"/>
      <c r="B150" s="90"/>
      <c r="C150" s="73"/>
      <c r="D150" s="73"/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29">
        <v>0</v>
      </c>
      <c r="K150" s="11">
        <v>0</v>
      </c>
      <c r="L150" s="29">
        <v>0</v>
      </c>
      <c r="M150" s="29">
        <v>0</v>
      </c>
      <c r="N150" s="29">
        <v>0</v>
      </c>
      <c r="O150" s="29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f aca="true" t="shared" si="78" ref="U150:U158">SUM(E150:T150)</f>
        <v>0</v>
      </c>
      <c r="V150" s="31" t="s">
        <v>19</v>
      </c>
    </row>
    <row r="151" spans="1:22" ht="33" customHeight="1">
      <c r="A151" s="73"/>
      <c r="B151" s="90"/>
      <c r="C151" s="73"/>
      <c r="D151" s="73"/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29">
        <v>0</v>
      </c>
      <c r="K151" s="11">
        <v>0</v>
      </c>
      <c r="L151" s="29">
        <v>0</v>
      </c>
      <c r="M151" s="29">
        <v>0</v>
      </c>
      <c r="N151" s="29">
        <v>0</v>
      </c>
      <c r="O151" s="29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f t="shared" si="78"/>
        <v>0</v>
      </c>
      <c r="V151" s="31" t="s">
        <v>15</v>
      </c>
    </row>
    <row r="152" spans="1:22" ht="33" customHeight="1">
      <c r="A152" s="73"/>
      <c r="B152" s="90"/>
      <c r="C152" s="73"/>
      <c r="D152" s="73"/>
      <c r="E152" s="11">
        <v>0</v>
      </c>
      <c r="F152" s="11">
        <v>0</v>
      </c>
      <c r="G152" s="11">
        <v>0</v>
      </c>
      <c r="H152" s="11">
        <v>0</v>
      </c>
      <c r="I152" s="11">
        <v>460</v>
      </c>
      <c r="J152" s="29">
        <v>660</v>
      </c>
      <c r="K152" s="11">
        <v>1718.2</v>
      </c>
      <c r="L152" s="29">
        <v>0</v>
      </c>
      <c r="M152" s="29">
        <v>0</v>
      </c>
      <c r="N152" s="29">
        <v>0</v>
      </c>
      <c r="O152" s="29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f t="shared" si="78"/>
        <v>2838.2</v>
      </c>
      <c r="V152" s="31" t="s">
        <v>16</v>
      </c>
    </row>
    <row r="153" spans="1:22" ht="33" customHeight="1">
      <c r="A153" s="73"/>
      <c r="B153" s="90"/>
      <c r="C153" s="73"/>
      <c r="D153" s="73"/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5">
        <v>0</v>
      </c>
      <c r="K153" s="34">
        <v>0</v>
      </c>
      <c r="L153" s="35">
        <v>0</v>
      </c>
      <c r="M153" s="35">
        <v>0</v>
      </c>
      <c r="N153" s="35">
        <v>0</v>
      </c>
      <c r="O153" s="35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f t="shared" si="78"/>
        <v>0</v>
      </c>
      <c r="V153" s="38" t="s">
        <v>18</v>
      </c>
    </row>
    <row r="154" spans="1:33" ht="33" customHeight="1">
      <c r="A154" s="76" t="s">
        <v>113</v>
      </c>
      <c r="B154" s="79" t="s">
        <v>125</v>
      </c>
      <c r="C154" s="76" t="s">
        <v>131</v>
      </c>
      <c r="D154" s="73" t="s">
        <v>13</v>
      </c>
      <c r="E154" s="34">
        <f>E155+E156+E157+E158</f>
        <v>0</v>
      </c>
      <c r="F154" s="34">
        <f>F155+F156+F157+F158</f>
        <v>0</v>
      </c>
      <c r="G154" s="34">
        <f>G155+G156+G157+G158</f>
        <v>0</v>
      </c>
      <c r="H154" s="34">
        <f aca="true" t="shared" si="79" ref="H154:T154">H155+H156+H157+H158</f>
        <v>0</v>
      </c>
      <c r="I154" s="34">
        <f t="shared" si="79"/>
        <v>0</v>
      </c>
      <c r="J154" s="34">
        <f t="shared" si="79"/>
        <v>0</v>
      </c>
      <c r="K154" s="34">
        <f t="shared" si="79"/>
        <v>0</v>
      </c>
      <c r="L154" s="35">
        <f t="shared" si="79"/>
        <v>28205.8</v>
      </c>
      <c r="M154" s="35">
        <f t="shared" si="79"/>
        <v>57792.4</v>
      </c>
      <c r="N154" s="35">
        <f t="shared" si="79"/>
        <v>66444.2</v>
      </c>
      <c r="O154" s="34">
        <f t="shared" si="79"/>
        <v>57773.1</v>
      </c>
      <c r="P154" s="34">
        <f>P155+P156+P157+P158</f>
        <v>57773.1</v>
      </c>
      <c r="Q154" s="34">
        <f t="shared" si="79"/>
        <v>57773.1</v>
      </c>
      <c r="R154" s="34">
        <f t="shared" si="79"/>
        <v>57773.1</v>
      </c>
      <c r="S154" s="34">
        <f>S155+S156+S157+S158</f>
        <v>57773.1</v>
      </c>
      <c r="T154" s="34">
        <f t="shared" si="79"/>
        <v>57773.1</v>
      </c>
      <c r="U154" s="34">
        <f t="shared" si="78"/>
        <v>499081</v>
      </c>
      <c r="V154" s="31" t="s">
        <v>14</v>
      </c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</row>
    <row r="155" spans="1:33" ht="33" customHeight="1">
      <c r="A155" s="77"/>
      <c r="B155" s="80"/>
      <c r="C155" s="77"/>
      <c r="D155" s="73"/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5">
        <v>0</v>
      </c>
      <c r="M155" s="35">
        <v>0</v>
      </c>
      <c r="N155" s="35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f t="shared" si="78"/>
        <v>0</v>
      </c>
      <c r="V155" s="31" t="s">
        <v>19</v>
      </c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</row>
    <row r="156" spans="1:33" ht="33" customHeight="1">
      <c r="A156" s="77"/>
      <c r="B156" s="80"/>
      <c r="C156" s="77"/>
      <c r="D156" s="73"/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5">
        <v>0</v>
      </c>
      <c r="M156" s="35">
        <v>3525.8</v>
      </c>
      <c r="N156" s="35">
        <v>4754.9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f t="shared" si="78"/>
        <v>8280.7</v>
      </c>
      <c r="V156" s="31" t="s">
        <v>15</v>
      </c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</row>
    <row r="157" spans="1:33" ht="33" customHeight="1">
      <c r="A157" s="77"/>
      <c r="B157" s="80"/>
      <c r="C157" s="77"/>
      <c r="D157" s="73"/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5">
        <v>0</v>
      </c>
      <c r="L157" s="35">
        <v>28205.8</v>
      </c>
      <c r="M157" s="35">
        <v>54266.6</v>
      </c>
      <c r="N157" s="35">
        <v>61689.3</v>
      </c>
      <c r="O157" s="35">
        <v>57773.1</v>
      </c>
      <c r="P157" s="35">
        <v>57773.1</v>
      </c>
      <c r="Q157" s="35">
        <v>57773.1</v>
      </c>
      <c r="R157" s="35">
        <v>57773.1</v>
      </c>
      <c r="S157" s="35">
        <v>57773.1</v>
      </c>
      <c r="T157" s="35">
        <v>57773.1</v>
      </c>
      <c r="U157" s="35">
        <f t="shared" si="78"/>
        <v>490800.3</v>
      </c>
      <c r="V157" s="31" t="s">
        <v>16</v>
      </c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</row>
    <row r="158" spans="1:33" s="36" customFormat="1" ht="33" customHeight="1">
      <c r="A158" s="78"/>
      <c r="B158" s="81"/>
      <c r="C158" s="78"/>
      <c r="D158" s="73"/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29">
        <v>0</v>
      </c>
      <c r="M158" s="29">
        <v>0</v>
      </c>
      <c r="N158" s="29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f t="shared" si="78"/>
        <v>0</v>
      </c>
      <c r="V158" s="31" t="s">
        <v>18</v>
      </c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</row>
    <row r="159" spans="1:22" ht="30.75" customHeight="1">
      <c r="A159" s="108" t="s">
        <v>97</v>
      </c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10"/>
    </row>
    <row r="160" spans="1:22" ht="33" customHeight="1">
      <c r="A160" s="73" t="s">
        <v>36</v>
      </c>
      <c r="B160" s="90" t="s">
        <v>81</v>
      </c>
      <c r="C160" s="73" t="s">
        <v>98</v>
      </c>
      <c r="D160" s="73" t="s">
        <v>13</v>
      </c>
      <c r="E160" s="11">
        <f aca="true" t="shared" si="80" ref="E160:O160">E161+E162+E163+E164</f>
        <v>2736</v>
      </c>
      <c r="F160" s="11">
        <f t="shared" si="80"/>
        <v>3267.6</v>
      </c>
      <c r="G160" s="11">
        <f t="shared" si="80"/>
        <v>2348.1</v>
      </c>
      <c r="H160" s="11">
        <f t="shared" si="80"/>
        <v>2015.5</v>
      </c>
      <c r="I160" s="11">
        <f t="shared" si="80"/>
        <v>0</v>
      </c>
      <c r="J160" s="29">
        <f t="shared" si="80"/>
        <v>0</v>
      </c>
      <c r="K160" s="11">
        <f t="shared" si="80"/>
        <v>0</v>
      </c>
      <c r="L160" s="29">
        <f t="shared" si="80"/>
        <v>0</v>
      </c>
      <c r="M160" s="29">
        <f t="shared" si="80"/>
        <v>0</v>
      </c>
      <c r="N160" s="29">
        <f t="shared" si="80"/>
        <v>0</v>
      </c>
      <c r="O160" s="11">
        <f t="shared" si="80"/>
        <v>0</v>
      </c>
      <c r="P160" s="11">
        <f>P161+P162+P163+P164</f>
        <v>0</v>
      </c>
      <c r="Q160" s="11">
        <f>Q161+Q162+Q163+Q164</f>
        <v>0</v>
      </c>
      <c r="R160" s="11">
        <f>R161+R162+R163+R164</f>
        <v>0</v>
      </c>
      <c r="S160" s="11">
        <f>S161+S162+S163+S164</f>
        <v>0</v>
      </c>
      <c r="T160" s="11">
        <f>T161+T162+T163+T164</f>
        <v>0</v>
      </c>
      <c r="U160" s="11">
        <f>SUM(E160:T160)</f>
        <v>10367.2</v>
      </c>
      <c r="V160" s="31" t="s">
        <v>14</v>
      </c>
    </row>
    <row r="161" spans="1:22" ht="33" customHeight="1">
      <c r="A161" s="73"/>
      <c r="B161" s="90"/>
      <c r="C161" s="73"/>
      <c r="D161" s="73"/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29">
        <v>0</v>
      </c>
      <c r="K161" s="11">
        <v>0</v>
      </c>
      <c r="L161" s="29">
        <v>0</v>
      </c>
      <c r="M161" s="29">
        <v>0</v>
      </c>
      <c r="N161" s="29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f t="shared" si="47"/>
        <v>0</v>
      </c>
      <c r="V161" s="31" t="s">
        <v>19</v>
      </c>
    </row>
    <row r="162" spans="1:22" ht="33" customHeight="1">
      <c r="A162" s="73"/>
      <c r="B162" s="90"/>
      <c r="C162" s="73"/>
      <c r="D162" s="73"/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29">
        <v>0</v>
      </c>
      <c r="K162" s="11">
        <v>0</v>
      </c>
      <c r="L162" s="29">
        <v>0</v>
      </c>
      <c r="M162" s="29">
        <v>0</v>
      </c>
      <c r="N162" s="29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f t="shared" si="47"/>
        <v>0</v>
      </c>
      <c r="V162" s="31" t="s">
        <v>15</v>
      </c>
    </row>
    <row r="163" spans="1:22" ht="33" customHeight="1">
      <c r="A163" s="73"/>
      <c r="B163" s="90"/>
      <c r="C163" s="73"/>
      <c r="D163" s="73"/>
      <c r="E163" s="11">
        <v>2736</v>
      </c>
      <c r="F163" s="11">
        <v>3267.6</v>
      </c>
      <c r="G163" s="11">
        <v>2348.1</v>
      </c>
      <c r="H163" s="11">
        <v>2015.5</v>
      </c>
      <c r="I163" s="11">
        <v>0</v>
      </c>
      <c r="J163" s="29">
        <v>0</v>
      </c>
      <c r="K163" s="11">
        <v>0</v>
      </c>
      <c r="L163" s="29">
        <v>0</v>
      </c>
      <c r="M163" s="29">
        <v>0</v>
      </c>
      <c r="N163" s="29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f t="shared" si="47"/>
        <v>10367.2</v>
      </c>
      <c r="V163" s="31" t="s">
        <v>16</v>
      </c>
    </row>
    <row r="164" spans="1:22" ht="33" customHeight="1">
      <c r="A164" s="73"/>
      <c r="B164" s="90"/>
      <c r="C164" s="73"/>
      <c r="D164" s="73"/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29">
        <v>0</v>
      </c>
      <c r="K164" s="11">
        <v>0</v>
      </c>
      <c r="L164" s="29">
        <v>0</v>
      </c>
      <c r="M164" s="29">
        <v>0</v>
      </c>
      <c r="N164" s="29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f t="shared" si="47"/>
        <v>0</v>
      </c>
      <c r="V164" s="31" t="s">
        <v>18</v>
      </c>
    </row>
    <row r="165" spans="1:22" ht="33" customHeight="1">
      <c r="A165" s="73" t="s">
        <v>34</v>
      </c>
      <c r="B165" s="90" t="s">
        <v>82</v>
      </c>
      <c r="C165" s="73" t="s">
        <v>89</v>
      </c>
      <c r="D165" s="73" t="s">
        <v>13</v>
      </c>
      <c r="E165" s="11">
        <f aca="true" t="shared" si="81" ref="E165:O165">E166+E167+E168+E169</f>
        <v>29317.7</v>
      </c>
      <c r="F165" s="11">
        <f t="shared" si="81"/>
        <v>29612.7</v>
      </c>
      <c r="G165" s="11">
        <f t="shared" si="81"/>
        <v>29664.8</v>
      </c>
      <c r="H165" s="11">
        <f t="shared" si="81"/>
        <v>30479.8</v>
      </c>
      <c r="I165" s="11">
        <f t="shared" si="81"/>
        <v>34868.8</v>
      </c>
      <c r="J165" s="29">
        <f t="shared" si="81"/>
        <v>35122.8</v>
      </c>
      <c r="K165" s="11">
        <f t="shared" si="81"/>
        <v>44249.5</v>
      </c>
      <c r="L165" s="29">
        <f t="shared" si="81"/>
        <v>49808.9</v>
      </c>
      <c r="M165" s="29">
        <f t="shared" si="81"/>
        <v>57043.1</v>
      </c>
      <c r="N165" s="29">
        <f t="shared" si="81"/>
        <v>68414</v>
      </c>
      <c r="O165" s="29">
        <f t="shared" si="81"/>
        <v>68414</v>
      </c>
      <c r="P165" s="29">
        <f>P166+P167+P168+P169</f>
        <v>68414</v>
      </c>
      <c r="Q165" s="29">
        <f>Q166+Q167+Q168+Q169</f>
        <v>68414</v>
      </c>
      <c r="R165" s="11">
        <f>R166+R167+R168+R169</f>
        <v>68414</v>
      </c>
      <c r="S165" s="11">
        <f>S166+S167+S168+S169</f>
        <v>68414</v>
      </c>
      <c r="T165" s="11">
        <f>T166+T167+T168+T169</f>
        <v>68414</v>
      </c>
      <c r="U165" s="11">
        <f t="shared" si="47"/>
        <v>819066.1</v>
      </c>
      <c r="V165" s="31" t="s">
        <v>14</v>
      </c>
    </row>
    <row r="166" spans="1:22" ht="33" customHeight="1">
      <c r="A166" s="73"/>
      <c r="B166" s="90"/>
      <c r="C166" s="73"/>
      <c r="D166" s="73"/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29">
        <v>0</v>
      </c>
      <c r="K166" s="11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11">
        <v>0</v>
      </c>
      <c r="S166" s="11">
        <v>0</v>
      </c>
      <c r="T166" s="11">
        <v>0</v>
      </c>
      <c r="U166" s="11">
        <f t="shared" si="47"/>
        <v>0</v>
      </c>
      <c r="V166" s="31" t="s">
        <v>19</v>
      </c>
    </row>
    <row r="167" spans="1:22" ht="33" customHeight="1">
      <c r="A167" s="73"/>
      <c r="B167" s="90"/>
      <c r="C167" s="73"/>
      <c r="D167" s="73"/>
      <c r="E167" s="11">
        <v>0</v>
      </c>
      <c r="F167" s="11">
        <v>0</v>
      </c>
      <c r="G167" s="11">
        <v>0</v>
      </c>
      <c r="H167" s="11">
        <v>0</v>
      </c>
      <c r="I167" s="11">
        <v>3296.5</v>
      </c>
      <c r="J167" s="29">
        <v>0</v>
      </c>
      <c r="K167" s="11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11">
        <v>0</v>
      </c>
      <c r="S167" s="11">
        <v>0</v>
      </c>
      <c r="T167" s="11">
        <v>0</v>
      </c>
      <c r="U167" s="11">
        <f t="shared" si="47"/>
        <v>3296.5</v>
      </c>
      <c r="V167" s="31" t="s">
        <v>15</v>
      </c>
    </row>
    <row r="168" spans="1:22" ht="33" customHeight="1">
      <c r="A168" s="73"/>
      <c r="B168" s="90"/>
      <c r="C168" s="73"/>
      <c r="D168" s="73"/>
      <c r="E168" s="11">
        <v>29317.7</v>
      </c>
      <c r="F168" s="11">
        <f>29497.7+115</f>
        <v>29612.7</v>
      </c>
      <c r="G168" s="11">
        <v>29664.8</v>
      </c>
      <c r="H168" s="11">
        <v>30479.8</v>
      </c>
      <c r="I168" s="11">
        <v>31572.3</v>
      </c>
      <c r="J168" s="29">
        <v>35122.8</v>
      </c>
      <c r="K168" s="11">
        <v>44249.5</v>
      </c>
      <c r="L168" s="29">
        <v>49808.9</v>
      </c>
      <c r="M168" s="29">
        <v>57043.1</v>
      </c>
      <c r="N168" s="29">
        <v>68414</v>
      </c>
      <c r="O168" s="29">
        <v>68414</v>
      </c>
      <c r="P168" s="29">
        <v>68414</v>
      </c>
      <c r="Q168" s="29">
        <v>68414</v>
      </c>
      <c r="R168" s="29">
        <v>68414</v>
      </c>
      <c r="S168" s="29">
        <v>68414</v>
      </c>
      <c r="T168" s="29">
        <v>68414</v>
      </c>
      <c r="U168" s="11">
        <f t="shared" si="47"/>
        <v>815769.6</v>
      </c>
      <c r="V168" s="31" t="s">
        <v>16</v>
      </c>
    </row>
    <row r="169" spans="1:22" ht="33" customHeight="1">
      <c r="A169" s="73"/>
      <c r="B169" s="90"/>
      <c r="C169" s="73"/>
      <c r="D169" s="73"/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29">
        <v>0</v>
      </c>
      <c r="K169" s="11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11">
        <v>0</v>
      </c>
      <c r="S169" s="11">
        <v>0</v>
      </c>
      <c r="T169" s="11">
        <v>0</v>
      </c>
      <c r="U169" s="11">
        <f t="shared" si="47"/>
        <v>0</v>
      </c>
      <c r="V169" s="31" t="s">
        <v>18</v>
      </c>
    </row>
    <row r="170" spans="1:22" ht="33" customHeight="1">
      <c r="A170" s="76" t="s">
        <v>114</v>
      </c>
      <c r="B170" s="79" t="s">
        <v>126</v>
      </c>
      <c r="C170" s="76" t="s">
        <v>131</v>
      </c>
      <c r="D170" s="73" t="s">
        <v>13</v>
      </c>
      <c r="E170" s="11">
        <f aca="true" t="shared" si="82" ref="E170:J170">E171+E172+E173+E174</f>
        <v>0</v>
      </c>
      <c r="F170" s="11">
        <f t="shared" si="82"/>
        <v>0</v>
      </c>
      <c r="G170" s="11">
        <f t="shared" si="82"/>
        <v>0</v>
      </c>
      <c r="H170" s="11">
        <f t="shared" si="82"/>
        <v>0</v>
      </c>
      <c r="I170" s="11">
        <f t="shared" si="82"/>
        <v>0</v>
      </c>
      <c r="J170" s="11">
        <f t="shared" si="82"/>
        <v>0</v>
      </c>
      <c r="K170" s="11">
        <f aca="true" t="shared" si="83" ref="K170:T170">K171+K172+K173+K174</f>
        <v>0</v>
      </c>
      <c r="L170" s="29">
        <f t="shared" si="83"/>
        <v>33.9</v>
      </c>
      <c r="M170" s="29">
        <f t="shared" si="83"/>
        <v>2434</v>
      </c>
      <c r="N170" s="29">
        <f t="shared" si="83"/>
        <v>2434</v>
      </c>
      <c r="O170" s="29">
        <f t="shared" si="83"/>
        <v>2434</v>
      </c>
      <c r="P170" s="29">
        <f t="shared" si="83"/>
        <v>2434</v>
      </c>
      <c r="Q170" s="29">
        <f t="shared" si="83"/>
        <v>2434</v>
      </c>
      <c r="R170" s="11">
        <f t="shared" si="83"/>
        <v>2434</v>
      </c>
      <c r="S170" s="11">
        <f t="shared" si="83"/>
        <v>2434</v>
      </c>
      <c r="T170" s="11">
        <f t="shared" si="83"/>
        <v>2434</v>
      </c>
      <c r="U170" s="11">
        <f>SUM(E170:T170)</f>
        <v>19505.9</v>
      </c>
      <c r="V170" s="31" t="s">
        <v>14</v>
      </c>
    </row>
    <row r="171" spans="1:22" ht="33" customHeight="1">
      <c r="A171" s="77"/>
      <c r="B171" s="80"/>
      <c r="C171" s="77"/>
      <c r="D171" s="73"/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11">
        <v>0</v>
      </c>
      <c r="S171" s="11">
        <v>0</v>
      </c>
      <c r="T171" s="11">
        <v>0</v>
      </c>
      <c r="U171" s="11">
        <f>SUM(E171:T171)</f>
        <v>0</v>
      </c>
      <c r="V171" s="31" t="s">
        <v>19</v>
      </c>
    </row>
    <row r="172" spans="1:22" ht="33" customHeight="1">
      <c r="A172" s="77"/>
      <c r="B172" s="80"/>
      <c r="C172" s="77"/>
      <c r="D172" s="73"/>
      <c r="E172" s="65">
        <v>0</v>
      </c>
      <c r="F172" s="65">
        <v>0</v>
      </c>
      <c r="G172" s="65">
        <v>0</v>
      </c>
      <c r="H172" s="65">
        <v>0</v>
      </c>
      <c r="I172" s="65">
        <v>0</v>
      </c>
      <c r="J172" s="65">
        <v>0</v>
      </c>
      <c r="K172" s="65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0</v>
      </c>
      <c r="Q172" s="66">
        <v>0</v>
      </c>
      <c r="R172" s="65">
        <v>0</v>
      </c>
      <c r="S172" s="65">
        <v>0</v>
      </c>
      <c r="T172" s="65">
        <v>0</v>
      </c>
      <c r="U172" s="65">
        <f>SUM(E172:T172)</f>
        <v>0</v>
      </c>
      <c r="V172" s="31" t="s">
        <v>15</v>
      </c>
    </row>
    <row r="173" spans="1:22" ht="33" customHeight="1">
      <c r="A173" s="77"/>
      <c r="B173" s="80"/>
      <c r="C173" s="77"/>
      <c r="D173" s="73"/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0</v>
      </c>
      <c r="K173" s="65">
        <v>0</v>
      </c>
      <c r="L173" s="66">
        <v>33.9</v>
      </c>
      <c r="M173" s="66">
        <v>2434</v>
      </c>
      <c r="N173" s="66">
        <v>2434</v>
      </c>
      <c r="O173" s="66">
        <v>2434</v>
      </c>
      <c r="P173" s="66">
        <v>2434</v>
      </c>
      <c r="Q173" s="66">
        <v>2434</v>
      </c>
      <c r="R173" s="65">
        <v>2434</v>
      </c>
      <c r="S173" s="65">
        <v>2434</v>
      </c>
      <c r="T173" s="65">
        <v>2434</v>
      </c>
      <c r="U173" s="65">
        <f>SUM(E173:T173)</f>
        <v>19505.9</v>
      </c>
      <c r="V173" s="31" t="s">
        <v>16</v>
      </c>
    </row>
    <row r="174" spans="1:22" ht="33" customHeight="1">
      <c r="A174" s="78"/>
      <c r="B174" s="81"/>
      <c r="C174" s="78"/>
      <c r="D174" s="73"/>
      <c r="E174" s="65">
        <v>0</v>
      </c>
      <c r="F174" s="65">
        <v>0</v>
      </c>
      <c r="G174" s="65">
        <v>0</v>
      </c>
      <c r="H174" s="65">
        <v>0</v>
      </c>
      <c r="I174" s="65">
        <v>0</v>
      </c>
      <c r="J174" s="65">
        <v>0</v>
      </c>
      <c r="K174" s="65">
        <v>0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  <c r="R174" s="65">
        <v>0</v>
      </c>
      <c r="S174" s="65">
        <v>0</v>
      </c>
      <c r="T174" s="65">
        <v>0</v>
      </c>
      <c r="U174" s="65">
        <f>SUM(E174:T174)</f>
        <v>0</v>
      </c>
      <c r="V174" s="31" t="s">
        <v>18</v>
      </c>
    </row>
    <row r="175" spans="1:22" ht="23.25">
      <c r="A175" s="92"/>
      <c r="B175" s="92"/>
      <c r="C175" s="92"/>
      <c r="D175" s="92"/>
      <c r="E175" s="92"/>
      <c r="F175" s="9"/>
      <c r="G175" s="13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</row>
    <row r="176" spans="1:9" ht="23.25">
      <c r="A176" s="92"/>
      <c r="B176" s="92"/>
      <c r="C176" s="92"/>
      <c r="D176" s="92"/>
      <c r="E176" s="92"/>
      <c r="F176" s="14"/>
      <c r="G176" s="14"/>
      <c r="H176" s="14"/>
      <c r="I176" s="14"/>
    </row>
    <row r="177" spans="1:9" ht="18.75">
      <c r="A177" s="107"/>
      <c r="B177" s="107"/>
      <c r="C177" s="107"/>
      <c r="D177" s="107"/>
      <c r="E177" s="107"/>
      <c r="F177" s="14"/>
      <c r="G177" s="14"/>
      <c r="H177" s="14"/>
      <c r="I177" s="14"/>
    </row>
    <row r="178" spans="1:5" ht="18.75">
      <c r="A178" s="107"/>
      <c r="B178" s="107"/>
      <c r="C178" s="107"/>
      <c r="D178" s="107"/>
      <c r="E178" s="107"/>
    </row>
  </sheetData>
  <sheetProtection/>
  <mergeCells count="139">
    <mergeCell ref="V86:V91"/>
    <mergeCell ref="D83:D86"/>
    <mergeCell ref="A178:E178"/>
    <mergeCell ref="A177:E177"/>
    <mergeCell ref="A176:E176"/>
    <mergeCell ref="A159:V159"/>
    <mergeCell ref="D134:D138"/>
    <mergeCell ref="D149:D153"/>
    <mergeCell ref="D144:D148"/>
    <mergeCell ref="C134:C138"/>
    <mergeCell ref="D139:D143"/>
    <mergeCell ref="A134:A138"/>
    <mergeCell ref="B134:B138"/>
    <mergeCell ref="A144:A148"/>
    <mergeCell ref="C129:C133"/>
    <mergeCell ref="C139:C143"/>
    <mergeCell ref="D129:D133"/>
    <mergeCell ref="A139:A143"/>
    <mergeCell ref="A129:A133"/>
    <mergeCell ref="B129:B133"/>
    <mergeCell ref="A149:A153"/>
    <mergeCell ref="B149:B153"/>
    <mergeCell ref="C149:C153"/>
    <mergeCell ref="A98:A102"/>
    <mergeCell ref="C98:C102"/>
    <mergeCell ref="A124:A128"/>
    <mergeCell ref="B124:B128"/>
    <mergeCell ref="B139:B143"/>
    <mergeCell ref="B144:B148"/>
    <mergeCell ref="C144:C148"/>
    <mergeCell ref="D124:D128"/>
    <mergeCell ref="C119:C123"/>
    <mergeCell ref="C124:C128"/>
    <mergeCell ref="D104:D108"/>
    <mergeCell ref="D119:D123"/>
    <mergeCell ref="D114:D118"/>
    <mergeCell ref="A119:A123"/>
    <mergeCell ref="B119:B123"/>
    <mergeCell ref="C109:C113"/>
    <mergeCell ref="A104:A108"/>
    <mergeCell ref="C114:C118"/>
    <mergeCell ref="B104:B108"/>
    <mergeCell ref="C104:C108"/>
    <mergeCell ref="A114:A118"/>
    <mergeCell ref="A109:A113"/>
    <mergeCell ref="A93:A97"/>
    <mergeCell ref="A83:A92"/>
    <mergeCell ref="D98:D102"/>
    <mergeCell ref="D68:D72"/>
    <mergeCell ref="C93:C97"/>
    <mergeCell ref="C83:C92"/>
    <mergeCell ref="B98:B102"/>
    <mergeCell ref="D58:D62"/>
    <mergeCell ref="C58:C62"/>
    <mergeCell ref="B27:B31"/>
    <mergeCell ref="D109:D113"/>
    <mergeCell ref="D93:D97"/>
    <mergeCell ref="B114:B118"/>
    <mergeCell ref="B109:B113"/>
    <mergeCell ref="A103:V103"/>
    <mergeCell ref="B83:B92"/>
    <mergeCell ref="B93:B97"/>
    <mergeCell ref="B63:B67"/>
    <mergeCell ref="B68:B72"/>
    <mergeCell ref="A73:A77"/>
    <mergeCell ref="B73:B77"/>
    <mergeCell ref="C73:C77"/>
    <mergeCell ref="D73:D77"/>
    <mergeCell ref="C63:C67"/>
    <mergeCell ref="A63:A67"/>
    <mergeCell ref="C68:C72"/>
    <mergeCell ref="A42:A46"/>
    <mergeCell ref="B42:B46"/>
    <mergeCell ref="C42:C46"/>
    <mergeCell ref="B47:B51"/>
    <mergeCell ref="A58:A62"/>
    <mergeCell ref="A52:V52"/>
    <mergeCell ref="D42:D46"/>
    <mergeCell ref="A53:A57"/>
    <mergeCell ref="B53:B57"/>
    <mergeCell ref="C53:C57"/>
    <mergeCell ref="A175:E175"/>
    <mergeCell ref="A16:V16"/>
    <mergeCell ref="A17:A21"/>
    <mergeCell ref="B17:B21"/>
    <mergeCell ref="C17:C21"/>
    <mergeCell ref="H175:V175"/>
    <mergeCell ref="B165:B169"/>
    <mergeCell ref="D53:D57"/>
    <mergeCell ref="B58:B62"/>
    <mergeCell ref="A68:A72"/>
    <mergeCell ref="A32:A36"/>
    <mergeCell ref="V13:V14"/>
    <mergeCell ref="A13:A14"/>
    <mergeCell ref="D13:D14"/>
    <mergeCell ref="B13:B14"/>
    <mergeCell ref="C13:C14"/>
    <mergeCell ref="A22:A26"/>
    <mergeCell ref="A27:A31"/>
    <mergeCell ref="D27:D31"/>
    <mergeCell ref="C27:C31"/>
    <mergeCell ref="B160:B164"/>
    <mergeCell ref="C160:C164"/>
    <mergeCell ref="D160:D164"/>
    <mergeCell ref="A165:A169"/>
    <mergeCell ref="C165:C169"/>
    <mergeCell ref="D63:D67"/>
    <mergeCell ref="A78:A82"/>
    <mergeCell ref="B78:B82"/>
    <mergeCell ref="C78:C82"/>
    <mergeCell ref="D78:D82"/>
    <mergeCell ref="D22:D26"/>
    <mergeCell ref="B37:B41"/>
    <mergeCell ref="C37:C41"/>
    <mergeCell ref="D37:D41"/>
    <mergeCell ref="B32:B36"/>
    <mergeCell ref="D32:D36"/>
    <mergeCell ref="B22:B26"/>
    <mergeCell ref="C22:C26"/>
    <mergeCell ref="A160:A164"/>
    <mergeCell ref="N10:V10"/>
    <mergeCell ref="D47:D51"/>
    <mergeCell ref="A37:A41"/>
    <mergeCell ref="C32:C36"/>
    <mergeCell ref="E13:U13"/>
    <mergeCell ref="B154:B158"/>
    <mergeCell ref="A154:A158"/>
    <mergeCell ref="C154:C158"/>
    <mergeCell ref="D154:D158"/>
    <mergeCell ref="D17:D21"/>
    <mergeCell ref="A11:V11"/>
    <mergeCell ref="A47:A51"/>
    <mergeCell ref="C47:C51"/>
    <mergeCell ref="Q6:S6"/>
    <mergeCell ref="A170:A174"/>
    <mergeCell ref="B170:B174"/>
    <mergeCell ref="C170:C174"/>
    <mergeCell ref="D170:D174"/>
    <mergeCell ref="D165:D169"/>
  </mergeCells>
  <printOptions/>
  <pageMargins left="0.1968503937007874" right="0.1968503937007874" top="1.3779527559055118" bottom="0.5905511811023623" header="0.31496062992125984" footer="0.31496062992125984"/>
  <pageSetup fitToHeight="0" fitToWidth="1" horizontalDpi="600" verticalDpi="600" orientation="landscape" paperSize="9" scale="56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70" zoomScaleNormal="70" zoomScaleSheetLayoutView="100" zoomScalePageLayoutView="60" workbookViewId="0" topLeftCell="A1">
      <selection activeCell="N1" sqref="A1:R32"/>
    </sheetView>
  </sheetViews>
  <sheetFormatPr defaultColWidth="9.00390625" defaultRowHeight="15.75"/>
  <cols>
    <col min="1" max="1" width="30.375" style="15" customWidth="1"/>
    <col min="2" max="2" width="11.00390625" style="15" customWidth="1"/>
    <col min="3" max="3" width="11.125" style="15" bestFit="1" customWidth="1"/>
    <col min="4" max="5" width="11.75390625" style="15" customWidth="1"/>
    <col min="6" max="6" width="10.625" style="15" customWidth="1"/>
    <col min="7" max="7" width="10.75390625" style="15" customWidth="1"/>
    <col min="8" max="8" width="10.50390625" style="15" customWidth="1"/>
    <col min="9" max="9" width="11.125" style="15" customWidth="1"/>
    <col min="10" max="10" width="11.25390625" style="15" customWidth="1"/>
    <col min="11" max="11" width="10.625" style="15" customWidth="1"/>
    <col min="12" max="13" width="10.50390625" style="15" customWidth="1"/>
    <col min="14" max="14" width="11.125" style="15" customWidth="1"/>
    <col min="15" max="15" width="10.50390625" style="15" customWidth="1"/>
    <col min="16" max="16" width="12.125" style="15" customWidth="1"/>
    <col min="17" max="17" width="11.75390625" style="15" customWidth="1"/>
    <col min="18" max="18" width="12.125" style="15" customWidth="1"/>
    <col min="19" max="19" width="7.00390625" style="15" customWidth="1"/>
    <col min="20" max="20" width="17.25390625" style="15" customWidth="1"/>
    <col min="21" max="21" width="10.00390625" style="15" customWidth="1"/>
    <col min="22" max="22" width="22.75390625" style="15" customWidth="1"/>
    <col min="23" max="16384" width="9.00390625" style="15" customWidth="1"/>
  </cols>
  <sheetData>
    <row r="1" spans="1:18" ht="37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111" t="s">
        <v>107</v>
      </c>
      <c r="O1" s="111"/>
      <c r="P1" s="111"/>
      <c r="Q1" s="47"/>
      <c r="R1" s="49"/>
    </row>
    <row r="2" spans="1:18" ht="3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50"/>
      <c r="N2" s="112" t="s">
        <v>60</v>
      </c>
      <c r="O2" s="112"/>
      <c r="P2" s="112"/>
      <c r="Q2" s="47"/>
      <c r="R2" s="49"/>
    </row>
    <row r="3" spans="1:18" ht="33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9"/>
      <c r="N3" s="49" t="s">
        <v>61</v>
      </c>
      <c r="O3" s="49"/>
      <c r="P3" s="49"/>
      <c r="Q3" s="47"/>
      <c r="R3" s="49"/>
    </row>
    <row r="4" spans="1:18" ht="3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9"/>
      <c r="N4" s="49" t="s">
        <v>138</v>
      </c>
      <c r="O4" s="49"/>
      <c r="P4" s="49"/>
      <c r="Q4" s="47"/>
      <c r="R4" s="49"/>
    </row>
    <row r="5" spans="1:18" ht="24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9"/>
      <c r="N5" s="49"/>
      <c r="O5" s="49"/>
      <c r="P5" s="49"/>
      <c r="Q5" s="47"/>
      <c r="R5" s="49"/>
    </row>
    <row r="6" spans="1:18" ht="18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9" ht="32.25" customHeight="1">
      <c r="A7" s="51"/>
      <c r="B7" s="51"/>
      <c r="C7" s="51"/>
      <c r="D7" s="51"/>
      <c r="E7" s="51"/>
      <c r="F7" s="51"/>
      <c r="G7" s="51"/>
      <c r="H7" s="47"/>
      <c r="I7" s="47"/>
      <c r="J7" s="47"/>
      <c r="K7" s="47"/>
      <c r="L7" s="47"/>
      <c r="M7" s="52"/>
      <c r="N7" s="111" t="s">
        <v>49</v>
      </c>
      <c r="O7" s="111"/>
      <c r="P7" s="111"/>
      <c r="Q7" s="47"/>
      <c r="R7" s="52"/>
      <c r="S7" s="17"/>
    </row>
    <row r="8" spans="1:19" ht="33">
      <c r="A8" s="53"/>
      <c r="B8" s="51"/>
      <c r="C8" s="51"/>
      <c r="D8" s="51"/>
      <c r="E8" s="51"/>
      <c r="F8" s="51"/>
      <c r="G8" s="51"/>
      <c r="H8" s="47"/>
      <c r="I8" s="47"/>
      <c r="J8" s="47"/>
      <c r="K8" s="47"/>
      <c r="L8" s="47"/>
      <c r="M8" s="49"/>
      <c r="N8" s="49" t="s">
        <v>31</v>
      </c>
      <c r="O8" s="49"/>
      <c r="P8" s="49"/>
      <c r="Q8" s="47"/>
      <c r="R8" s="49"/>
      <c r="S8" s="16"/>
    </row>
    <row r="9" spans="1:19" ht="33">
      <c r="A9" s="53"/>
      <c r="B9" s="51"/>
      <c r="C9" s="51"/>
      <c r="D9" s="51"/>
      <c r="E9" s="51"/>
      <c r="F9" s="51"/>
      <c r="G9" s="51"/>
      <c r="H9" s="47"/>
      <c r="I9" s="47"/>
      <c r="J9" s="47"/>
      <c r="K9" s="47"/>
      <c r="L9" s="47"/>
      <c r="M9" s="49"/>
      <c r="N9" s="49" t="s">
        <v>32</v>
      </c>
      <c r="O9" s="49"/>
      <c r="P9" s="49"/>
      <c r="Q9" s="47"/>
      <c r="R9" s="49"/>
      <c r="S9" s="16"/>
    </row>
    <row r="10" spans="1:19" ht="33">
      <c r="A10" s="53"/>
      <c r="B10" s="51"/>
      <c r="C10" s="51"/>
      <c r="D10" s="51"/>
      <c r="E10" s="51"/>
      <c r="F10" s="51"/>
      <c r="G10" s="51"/>
      <c r="H10" s="47"/>
      <c r="I10" s="47"/>
      <c r="J10" s="47"/>
      <c r="K10" s="47"/>
      <c r="L10" s="47"/>
      <c r="M10" s="49"/>
      <c r="N10" s="49" t="s">
        <v>101</v>
      </c>
      <c r="O10" s="49"/>
      <c r="P10" s="49"/>
      <c r="Q10" s="47"/>
      <c r="R10" s="49"/>
      <c r="S10" s="16"/>
    </row>
    <row r="11" spans="1:18" ht="33">
      <c r="A11" s="51"/>
      <c r="B11" s="51"/>
      <c r="C11" s="51"/>
      <c r="D11" s="51"/>
      <c r="E11" s="51"/>
      <c r="F11" s="51"/>
      <c r="G11" s="51"/>
      <c r="H11" s="51"/>
      <c r="I11" s="51"/>
      <c r="J11" s="50"/>
      <c r="K11" s="50"/>
      <c r="L11" s="50"/>
      <c r="M11" s="50"/>
      <c r="N11" s="50"/>
      <c r="O11" s="50"/>
      <c r="P11" s="50"/>
      <c r="Q11" s="50"/>
      <c r="R11" s="50"/>
    </row>
    <row r="12" spans="1:18" ht="33">
      <c r="A12" s="116" t="s">
        <v>50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</row>
    <row r="13" spans="1:18" ht="33">
      <c r="A13" s="116" t="s">
        <v>51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4" ht="15.75">
      <c r="C14" s="18"/>
    </row>
    <row r="15" spans="1:18" ht="18" customHeight="1">
      <c r="A15" s="113" t="s">
        <v>52</v>
      </c>
      <c r="B15" s="113" t="s">
        <v>94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</row>
    <row r="16" spans="1:18" ht="18.75">
      <c r="A16" s="113"/>
      <c r="B16" s="19" t="s">
        <v>1</v>
      </c>
      <c r="C16" s="19" t="s">
        <v>2</v>
      </c>
      <c r="D16" s="19" t="s">
        <v>3</v>
      </c>
      <c r="E16" s="19" t="s">
        <v>4</v>
      </c>
      <c r="F16" s="19" t="s">
        <v>5</v>
      </c>
      <c r="G16" s="19" t="s">
        <v>6</v>
      </c>
      <c r="H16" s="19" t="s">
        <v>7</v>
      </c>
      <c r="I16" s="19" t="s">
        <v>8</v>
      </c>
      <c r="J16" s="19" t="s">
        <v>9</v>
      </c>
      <c r="K16" s="19" t="s">
        <v>10</v>
      </c>
      <c r="L16" s="19" t="s">
        <v>11</v>
      </c>
      <c r="M16" s="19" t="s">
        <v>83</v>
      </c>
      <c r="N16" s="19" t="s">
        <v>84</v>
      </c>
      <c r="O16" s="19" t="s">
        <v>85</v>
      </c>
      <c r="P16" s="19" t="s">
        <v>86</v>
      </c>
      <c r="Q16" s="19" t="s">
        <v>87</v>
      </c>
      <c r="R16" s="19" t="s">
        <v>63</v>
      </c>
    </row>
    <row r="17" spans="1:18" ht="37.5">
      <c r="A17" s="20" t="s">
        <v>53</v>
      </c>
      <c r="B17" s="40">
        <f>B18+B19+B20+B21</f>
        <v>319064.7</v>
      </c>
      <c r="C17" s="40">
        <f aca="true" t="shared" si="0" ref="C17:K17">C18+C19+C20+C21</f>
        <v>297287.1</v>
      </c>
      <c r="D17" s="40">
        <f>D18+D19+D20+D21</f>
        <v>308650.8</v>
      </c>
      <c r="E17" s="40">
        <f t="shared" si="0"/>
        <v>404586</v>
      </c>
      <c r="F17" s="41">
        <f t="shared" si="0"/>
        <v>578238.6</v>
      </c>
      <c r="G17" s="41">
        <f t="shared" si="0"/>
        <v>262858.6</v>
      </c>
      <c r="H17" s="41">
        <f>H18+H19+H20+H21</f>
        <v>495837.2</v>
      </c>
      <c r="I17" s="41">
        <f>I18+I19+I20+I21</f>
        <v>797559</v>
      </c>
      <c r="J17" s="40">
        <f>J18+J19+J20+J21</f>
        <v>1229131.8</v>
      </c>
      <c r="K17" s="40">
        <f t="shared" si="0"/>
        <v>999351.6</v>
      </c>
      <c r="L17" s="40">
        <f aca="true" t="shared" si="1" ref="L17:Q17">L18+L19+L20+L21</f>
        <v>987224.2</v>
      </c>
      <c r="M17" s="40">
        <f t="shared" si="1"/>
        <v>996987.8</v>
      </c>
      <c r="N17" s="40">
        <f t="shared" si="1"/>
        <v>1012518.4</v>
      </c>
      <c r="O17" s="40">
        <f>O18+O19+O20+O21</f>
        <v>993324.2</v>
      </c>
      <c r="P17" s="40">
        <f t="shared" si="1"/>
        <v>1002518.4</v>
      </c>
      <c r="Q17" s="40">
        <f t="shared" si="1"/>
        <v>1232316.2</v>
      </c>
      <c r="R17" s="40">
        <f>R18+R19+R20+R21</f>
        <v>11917454.6</v>
      </c>
    </row>
    <row r="18" spans="1:23" ht="37.5">
      <c r="A18" s="20" t="s">
        <v>54</v>
      </c>
      <c r="B18" s="40">
        <f>'Приложение 5'!E20+'Приложение 5'!E56+'Приложение 5'!E107+'Приложение 5'!E163+'Приложение 5'!E168+'Приложение 5'!E173</f>
        <v>259272.3</v>
      </c>
      <c r="C18" s="40">
        <f>'Приложение 5'!F20+'Приложение 5'!F56+'Приложение 5'!F107+'Приложение 5'!F163+'Приложение 5'!F168+'Приложение 5'!F173</f>
        <v>239989.5</v>
      </c>
      <c r="D18" s="40">
        <f>'Приложение 5'!G20+'Приложение 5'!G56+'Приложение 5'!G107+'Приложение 5'!G163+'Приложение 5'!G168+'Приложение 5'!G173</f>
        <v>253400.6</v>
      </c>
      <c r="E18" s="40">
        <f>'Приложение 5'!H20+'Приложение 5'!H56+'Приложение 5'!H107+'Приложение 5'!H163+'Приложение 5'!H168+'Приложение 5'!H173</f>
        <v>350767.1</v>
      </c>
      <c r="F18" s="40">
        <f>'Приложение 5'!I20+'Приложение 5'!I56+'Приложение 5'!I107+'Приложение 5'!I163+'Приложение 5'!I168+'Приложение 5'!I173</f>
        <v>373505.6</v>
      </c>
      <c r="G18" s="40">
        <f>'Приложение 5'!J20+'Приложение 5'!J56+'Приложение 5'!J107+'Приложение 5'!J163+'Приложение 5'!J168+'Приложение 5'!J173</f>
        <v>242199.8</v>
      </c>
      <c r="H18" s="40">
        <f>'Приложение 5'!K20+'Приложение 5'!K56+'Приложение 5'!K107+'Приложение 5'!K163+'Приложение 5'!K168+'Приложение 5'!K173</f>
        <v>482298.4</v>
      </c>
      <c r="I18" s="40">
        <f>'Приложение 5'!L20+'Приложение 5'!L56+'Приложение 5'!L107+'Приложение 5'!L163+'Приложение 5'!L168+'Приложение 5'!L173</f>
        <v>744389.8</v>
      </c>
      <c r="J18" s="40">
        <f>'Приложение 5'!M20+'Приложение 5'!M56+'Приложение 5'!M107+'Приложение 5'!M163+'Приложение 5'!M168+'Приложение 5'!M173</f>
        <v>1195163.5</v>
      </c>
      <c r="K18" s="40">
        <f>'Приложение 5'!N20+'Приложение 5'!N56+'Приложение 5'!N107+'Приложение 5'!N163+'Приложение 5'!N168+'Приложение 5'!N173</f>
        <v>988318.1</v>
      </c>
      <c r="L18" s="40">
        <f>'Приложение 5'!O20+'Приложение 5'!O56+'Приложение 5'!O107+'Приложение 5'!O163+'Приложение 5'!O168+'Приложение 5'!O173</f>
        <v>979101.4</v>
      </c>
      <c r="M18" s="40">
        <f>'Приложение 5'!P20+'Приложение 5'!P56+'Приложение 5'!P107+'Приложение 5'!P163+'Приложение 5'!P168+'Приложение 5'!P173</f>
        <v>978407</v>
      </c>
      <c r="N18" s="40">
        <f>'Приложение 5'!Q20+'Приложение 5'!Q56+'Приложение 5'!Q107+'Приложение 5'!Q163+'Приложение 5'!Q168+'Приложение 5'!Q173</f>
        <v>1012518.4</v>
      </c>
      <c r="O18" s="40">
        <f>'Приложение 5'!R20+'Приложение 5'!R56+'Приложение 5'!R107+'Приложение 5'!R163+'Приложение 5'!R168+'Приложение 5'!R173</f>
        <v>993324.2</v>
      </c>
      <c r="P18" s="40">
        <f>'Приложение 5'!S20+'Приложение 5'!S56+'Приложение 5'!S107+'Приложение 5'!S163+'Приложение 5'!S168+'Приложение 5'!S173</f>
        <v>1002518.4</v>
      </c>
      <c r="Q18" s="40">
        <f>'Приложение 5'!T20+'Приложение 5'!T56+'Приложение 5'!T107+'Приложение 5'!T163+'Приложение 5'!T168+'Приложение 5'!T173</f>
        <v>1232316.2</v>
      </c>
      <c r="R18" s="40">
        <f>'Приложение 5'!U20+'Приложение 5'!U56+'Приложение 5'!U107+'Приложение 5'!U163+'Приложение 5'!U168+'Приложение 5'!U173</f>
        <v>11327490.3</v>
      </c>
      <c r="W18" s="18"/>
    </row>
    <row r="19" spans="1:18" ht="18.75">
      <c r="A19" s="20" t="s">
        <v>99</v>
      </c>
      <c r="B19" s="40">
        <f>'Приложение 5'!E19+'Приложение 5'!E55+'Приложение 5'!E106+'Приложение 5'!E162+'Приложение 5'!E167+'Приложение 5'!E172</f>
        <v>0</v>
      </c>
      <c r="C19" s="40">
        <f>'Приложение 5'!F19+'Приложение 5'!F55+'Приложение 5'!F106+'Приложение 5'!F162+'Приложение 5'!F167+'Приложение 5'!F172</f>
        <v>0</v>
      </c>
      <c r="D19" s="40">
        <f>'Приложение 5'!G19+'Приложение 5'!G55+'Приложение 5'!G106+'Приложение 5'!G162+'Приложение 5'!G167+'Приложение 5'!G172</f>
        <v>0</v>
      </c>
      <c r="E19" s="40">
        <f>'Приложение 5'!H19+'Приложение 5'!H55+'Приложение 5'!H106+'Приложение 5'!H162+'Приложение 5'!H167+'Приложение 5'!H172</f>
        <v>0</v>
      </c>
      <c r="F19" s="40">
        <f>'Приложение 5'!I19+'Приложение 5'!I55+'Приложение 5'!I106+'Приложение 5'!I162+'Приложение 5'!I167+'Приложение 5'!I172</f>
        <v>164033.3</v>
      </c>
      <c r="G19" s="40">
        <f>'Приложение 5'!J19+'Приложение 5'!J55+'Приложение 5'!J106+'Приложение 5'!J162+'Приложение 5'!J167+'Приложение 5'!J172</f>
        <v>16156</v>
      </c>
      <c r="H19" s="40">
        <f>'Приложение 5'!K19+'Приложение 5'!K55+'Приложение 5'!K106+'Приложение 5'!K162+'Приложение 5'!K167+'Приложение 5'!K172</f>
        <v>0</v>
      </c>
      <c r="I19" s="40">
        <f>'Приложение 5'!L19+'Приложение 5'!L55+'Приложение 5'!L106+'Приложение 5'!L162+'Приложение 5'!L167+'Приложение 5'!L172</f>
        <v>0</v>
      </c>
      <c r="J19" s="40">
        <f>'Приложение 5'!M19+'Приложение 5'!M55+'Приложение 5'!M106+'Приложение 5'!M162+'Приложение 5'!M167+'Приложение 5'!M172</f>
        <v>3525.8</v>
      </c>
      <c r="K19" s="40">
        <f>'Приложение 5'!N19+'Приложение 5'!N55+'Приложение 5'!N106+'Приложение 5'!N162+'Приложение 5'!N167+'Приложение 5'!N172</f>
        <v>4754.9</v>
      </c>
      <c r="L19" s="40">
        <f>'Приложение 5'!O19+'Приложение 5'!O55+'Приложение 5'!O106+'Приложение 5'!O162+'Приложение 5'!O167+'Приложение 5'!O172</f>
        <v>0</v>
      </c>
      <c r="M19" s="40">
        <f>'Приложение 5'!P19+'Приложение 5'!P55+'Приложение 5'!P106+'Приложение 5'!P162+'Приложение 5'!P167+'Приложение 5'!P172</f>
        <v>0</v>
      </c>
      <c r="N19" s="40">
        <f>'Приложение 5'!Q19+'Приложение 5'!Q55+'Приложение 5'!Q106+'Приложение 5'!Q162+'Приложение 5'!Q167+'Приложение 5'!Q172</f>
        <v>0</v>
      </c>
      <c r="O19" s="40">
        <f>'Приложение 5'!R19+'Приложение 5'!R55+'Приложение 5'!R106+'Приложение 5'!R162+'Приложение 5'!R167+'Приложение 5'!R172</f>
        <v>0</v>
      </c>
      <c r="P19" s="40">
        <f>'Приложение 5'!S19+'Приложение 5'!S55+'Приложение 5'!S106+'Приложение 5'!S162+'Приложение 5'!S167+'Приложение 5'!S172</f>
        <v>0</v>
      </c>
      <c r="Q19" s="40">
        <f>'Приложение 5'!T19+'Приложение 5'!T55+'Приложение 5'!T106+'Приложение 5'!T162+'Приложение 5'!T167+'Приложение 5'!T172</f>
        <v>0</v>
      </c>
      <c r="R19" s="40">
        <f>'Приложение 5'!U19+'Приложение 5'!U55+'Приложение 5'!U106+'Приложение 5'!U162+'Приложение 5'!U167+'Приложение 5'!U172</f>
        <v>188470</v>
      </c>
    </row>
    <row r="20" spans="1:18" ht="18.75">
      <c r="A20" s="20" t="s">
        <v>100</v>
      </c>
      <c r="B20" s="40">
        <f>'Приложение 5'!E18+'Приложение 5'!E54+'Приложение 5'!E105+'Приложение 5'!E161+'Приложение 5'!E166+'Приложение 5'!E171</f>
        <v>58478.7</v>
      </c>
      <c r="C20" s="40">
        <f>'Приложение 5'!F18+'Приложение 5'!F54+'Приложение 5'!F105+'Приложение 5'!F161+'Приложение 5'!F166+'Приложение 5'!F171</f>
        <v>57297.6</v>
      </c>
      <c r="D20" s="40">
        <f>'Приложение 5'!G18+'Приложение 5'!G54+'Приложение 5'!G105+'Приложение 5'!G161+'Приложение 5'!G166+'Приложение 5'!G171</f>
        <v>34329.2</v>
      </c>
      <c r="E20" s="40">
        <f>'Приложение 5'!H18+'Приложение 5'!H54+'Приложение 5'!H105+'Приложение 5'!H161+'Приложение 5'!H166+'Приложение 5'!H171</f>
        <v>19649.9</v>
      </c>
      <c r="F20" s="40">
        <f>'Приложение 5'!I18+'Приложение 5'!I54+'Приложение 5'!I105+'Приложение 5'!I161+'Приложение 5'!I166+'Приложение 5'!I171</f>
        <v>39012.2</v>
      </c>
      <c r="G20" s="40">
        <f>'Приложение 5'!J18+'Приложение 5'!J54+'Приложение 5'!J105+'Приложение 5'!J161+'Приложение 5'!J166+'Приложение 5'!J171</f>
        <v>4502.8</v>
      </c>
      <c r="H20" s="40">
        <f>'Приложение 5'!K18+'Приложение 5'!K54+'Приложение 5'!K105+'Приложение 5'!K161+'Приложение 5'!K166+'Приложение 5'!K171</f>
        <v>13538.8</v>
      </c>
      <c r="I20" s="40">
        <f>'Приложение 5'!L18+'Приложение 5'!L54+'Приложение 5'!L105+'Приложение 5'!L161+'Приложение 5'!L166+'Приложение 5'!L171</f>
        <v>53169.2</v>
      </c>
      <c r="J20" s="40">
        <f>'Приложение 5'!M18+'Приложение 5'!M54+'Приложение 5'!M105+'Приложение 5'!M161+'Приложение 5'!M166+'Приложение 5'!M171</f>
        <v>30442.5</v>
      </c>
      <c r="K20" s="40">
        <f>'Приложение 5'!N18+'Приложение 5'!N54+'Приложение 5'!N105+'Приложение 5'!N161+'Приложение 5'!N166+'Приложение 5'!N171</f>
        <v>6278.6</v>
      </c>
      <c r="L20" s="40">
        <f>'Приложение 5'!O18+'Приложение 5'!O54+'Приложение 5'!O105+'Приложение 5'!O161+'Приложение 5'!O166+'Приложение 5'!O171</f>
        <v>8122.8</v>
      </c>
      <c r="M20" s="40">
        <f>'Приложение 5'!P18+'Приложение 5'!P54+'Приложение 5'!P105+'Приложение 5'!P161+'Приложение 5'!P166+'Приложение 5'!P171</f>
        <v>18580.8</v>
      </c>
      <c r="N20" s="40">
        <f>'Приложение 5'!Q18+'Приложение 5'!Q54+'Приложение 5'!Q105+'Приложение 5'!Q161+'Приложение 5'!Q166+'Приложение 5'!Q171</f>
        <v>0</v>
      </c>
      <c r="O20" s="40">
        <f>'Приложение 5'!R18+'Приложение 5'!R54+'Приложение 5'!R105+'Приложение 5'!R161+'Приложение 5'!R166+'Приложение 5'!R171</f>
        <v>0</v>
      </c>
      <c r="P20" s="40">
        <f>'Приложение 5'!S18+'Приложение 5'!S54+'Приложение 5'!S105+'Приложение 5'!S161+'Приложение 5'!S166+'Приложение 5'!S171</f>
        <v>0</v>
      </c>
      <c r="Q20" s="40">
        <f>'Приложение 5'!T18+'Приложение 5'!T54+'Приложение 5'!T105+'Приложение 5'!T161+'Приложение 5'!T166+'Приложение 5'!T171</f>
        <v>0</v>
      </c>
      <c r="R20" s="40">
        <f>'Приложение 5'!U18+'Приложение 5'!U54+'Приложение 5'!U105+'Приложение 5'!U161+'Приложение 5'!U166+'Приложение 5'!U171</f>
        <v>343403.1</v>
      </c>
    </row>
    <row r="21" spans="1:18" ht="37.5">
      <c r="A21" s="71" t="s">
        <v>55</v>
      </c>
      <c r="B21" s="72">
        <f>'Приложение 5'!E21+'Приложение 5'!E57+'Приложение 5'!E108+'Приложение 5'!E164+'Приложение 5'!E169+'Приложение 5'!E174</f>
        <v>1313.7</v>
      </c>
      <c r="C21" s="72">
        <f>'Приложение 5'!F21+'Приложение 5'!F57+'Приложение 5'!F108+'Приложение 5'!F164+'Приложение 5'!F169+'Приложение 5'!F174</f>
        <v>0</v>
      </c>
      <c r="D21" s="72">
        <f>'Приложение 5'!G21+'Приложение 5'!G57+'Приложение 5'!G108+'Приложение 5'!G164+'Приложение 5'!G169+'Приложение 5'!G174</f>
        <v>20921</v>
      </c>
      <c r="E21" s="72">
        <f>'Приложение 5'!H21+'Приложение 5'!H57+'Приложение 5'!H108+'Приложение 5'!H164+'Приложение 5'!H169+'Приложение 5'!H174</f>
        <v>34169</v>
      </c>
      <c r="F21" s="72">
        <f>'Приложение 5'!I21+'Приложение 5'!I57+'Приложение 5'!I108+'Приложение 5'!I164+'Приложение 5'!I169+'Приложение 5'!I174</f>
        <v>1687.5</v>
      </c>
      <c r="G21" s="72">
        <f>'Приложение 5'!J21+'Приложение 5'!J57+'Приложение 5'!J108+'Приложение 5'!J164+'Приложение 5'!J169+'Приложение 5'!J174</f>
        <v>0</v>
      </c>
      <c r="H21" s="72">
        <f>'Приложение 5'!K21+'Приложение 5'!K57+'Приложение 5'!K108+'Приложение 5'!K164+'Приложение 5'!K169+'Приложение 5'!K174</f>
        <v>0</v>
      </c>
      <c r="I21" s="72">
        <f>'Приложение 5'!L21+'Приложение 5'!L57+'Приложение 5'!L108+'Приложение 5'!L164+'Приложение 5'!L169+'Приложение 5'!L174</f>
        <v>0</v>
      </c>
      <c r="J21" s="72">
        <f>'Приложение 5'!M21+'Приложение 5'!M57+'Приложение 5'!M108+'Приложение 5'!M164+'Приложение 5'!M169+'Приложение 5'!M174</f>
        <v>0</v>
      </c>
      <c r="K21" s="40">
        <f>'Приложение 5'!N21+'Приложение 5'!N57+'Приложение 5'!N108+'Приложение 5'!N164+'Приложение 5'!N169+'Приложение 5'!N174</f>
        <v>0</v>
      </c>
      <c r="L21" s="40">
        <f>'Приложение 5'!O21+'Приложение 5'!O57+'Приложение 5'!O108+'Приложение 5'!O164+'Приложение 5'!O169+'Приложение 5'!O174</f>
        <v>0</v>
      </c>
      <c r="M21" s="40">
        <f>'Приложение 5'!P21+'Приложение 5'!P57+'Приложение 5'!P108+'Приложение 5'!P164+'Приложение 5'!P169+'Приложение 5'!P174</f>
        <v>0</v>
      </c>
      <c r="N21" s="40">
        <f>'Приложение 5'!Q21+'Приложение 5'!Q57+'Приложение 5'!Q108+'Приложение 5'!Q164+'Приложение 5'!Q169+'Приложение 5'!Q174</f>
        <v>0</v>
      </c>
      <c r="O21" s="40">
        <f>'Приложение 5'!R21+'Приложение 5'!R57+'Приложение 5'!R108+'Приложение 5'!R164+'Приложение 5'!R169+'Приложение 5'!R174</f>
        <v>0</v>
      </c>
      <c r="P21" s="40">
        <f>'Приложение 5'!S21+'Приложение 5'!S57+'Приложение 5'!S108+'Приложение 5'!S164+'Приложение 5'!S169+'Приложение 5'!S174</f>
        <v>0</v>
      </c>
      <c r="Q21" s="40">
        <f>'Приложение 5'!T21+'Приложение 5'!T57+'Приложение 5'!T108+'Приложение 5'!T164+'Приложение 5'!T169+'Приложение 5'!T174</f>
        <v>0</v>
      </c>
      <c r="R21" s="40">
        <f>'Приложение 5'!U21+'Приложение 5'!U57+'Приложение 5'!U108+'Приложение 5'!U164+'Приложение 5'!U169+'Приложение 5'!U174</f>
        <v>58091.2</v>
      </c>
    </row>
    <row r="22" spans="1:18" ht="37.5">
      <c r="A22" s="71" t="s">
        <v>56</v>
      </c>
      <c r="B22" s="72">
        <f aca="true" t="shared" si="2" ref="B22:G22">B23+B24+B25+B26</f>
        <v>57027.6</v>
      </c>
      <c r="C22" s="72">
        <f t="shared" si="2"/>
        <v>0</v>
      </c>
      <c r="D22" s="72">
        <f t="shared" si="2"/>
        <v>5671.5</v>
      </c>
      <c r="E22" s="72">
        <f t="shared" si="2"/>
        <v>13514.2</v>
      </c>
      <c r="F22" s="72">
        <f t="shared" si="2"/>
        <v>69705.2</v>
      </c>
      <c r="G22" s="72">
        <f t="shared" si="2"/>
        <v>8434.6</v>
      </c>
      <c r="H22" s="72">
        <v>6263.9</v>
      </c>
      <c r="I22" s="72">
        <f>3270+2194.2</f>
        <v>5464.2</v>
      </c>
      <c r="J22" s="72">
        <f>3498+5328.4</f>
        <v>8826.4</v>
      </c>
      <c r="K22" s="40">
        <f>6300.7+5342</f>
        <v>11642.7</v>
      </c>
      <c r="L22" s="40">
        <v>8342</v>
      </c>
      <c r="M22" s="40">
        <v>8342</v>
      </c>
      <c r="N22" s="40">
        <v>8342</v>
      </c>
      <c r="O22" s="40">
        <v>8342</v>
      </c>
      <c r="P22" s="40">
        <v>8342</v>
      </c>
      <c r="Q22" s="40">
        <v>8342</v>
      </c>
      <c r="R22" s="40">
        <f>R24+R23+R25+R26</f>
        <v>236602.3</v>
      </c>
    </row>
    <row r="23" spans="1:18" ht="37.5">
      <c r="A23" s="71" t="s">
        <v>57</v>
      </c>
      <c r="B23" s="72">
        <v>57027.6</v>
      </c>
      <c r="C23" s="72">
        <v>0</v>
      </c>
      <c r="D23" s="72">
        <v>5671.5</v>
      </c>
      <c r="E23" s="72">
        <v>13514.2</v>
      </c>
      <c r="F23" s="72">
        <v>26800.7</v>
      </c>
      <c r="G23" s="72">
        <f>3770+1572.4</f>
        <v>5342.4</v>
      </c>
      <c r="H23" s="72">
        <f>H22</f>
        <v>6263.9</v>
      </c>
      <c r="I23" s="72">
        <f>I22</f>
        <v>5464.2</v>
      </c>
      <c r="J23" s="72">
        <f aca="true" t="shared" si="3" ref="J23:Q23">J22</f>
        <v>8826.4</v>
      </c>
      <c r="K23" s="40">
        <f t="shared" si="3"/>
        <v>11642.7</v>
      </c>
      <c r="L23" s="40">
        <f t="shared" si="3"/>
        <v>8342</v>
      </c>
      <c r="M23" s="40">
        <f t="shared" si="3"/>
        <v>8342</v>
      </c>
      <c r="N23" s="40">
        <f t="shared" si="3"/>
        <v>8342</v>
      </c>
      <c r="O23" s="40">
        <f t="shared" si="3"/>
        <v>8342</v>
      </c>
      <c r="P23" s="40">
        <f t="shared" si="3"/>
        <v>8342</v>
      </c>
      <c r="Q23" s="40">
        <f t="shared" si="3"/>
        <v>8342</v>
      </c>
      <c r="R23" s="40">
        <f>SUM(B23:Q23)</f>
        <v>190605.6</v>
      </c>
    </row>
    <row r="24" spans="1:18" ht="18.75">
      <c r="A24" s="71" t="s">
        <v>99</v>
      </c>
      <c r="B24" s="72">
        <v>0</v>
      </c>
      <c r="C24" s="72">
        <v>0</v>
      </c>
      <c r="D24" s="72">
        <v>0</v>
      </c>
      <c r="E24" s="72">
        <v>0</v>
      </c>
      <c r="F24" s="72">
        <v>42904.5</v>
      </c>
      <c r="G24" s="72">
        <v>3092.2</v>
      </c>
      <c r="H24" s="72">
        <v>0</v>
      </c>
      <c r="I24" s="72">
        <v>0</v>
      </c>
      <c r="J24" s="72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f>SUM(B24:Q24)</f>
        <v>45996.7</v>
      </c>
    </row>
    <row r="25" spans="1:18" ht="18.75">
      <c r="A25" s="71" t="s">
        <v>100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f>SUM(B25:Q25)</f>
        <v>0</v>
      </c>
    </row>
    <row r="26" spans="1:18" ht="37.5">
      <c r="A26" s="20" t="s">
        <v>58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f>SUM(B26:Q26)</f>
        <v>0</v>
      </c>
    </row>
    <row r="27" spans="1:18" ht="37.5">
      <c r="A27" s="20" t="s">
        <v>59</v>
      </c>
      <c r="B27" s="40">
        <f>B28+B29+B30+B31</f>
        <v>262037.1</v>
      </c>
      <c r="C27" s="40">
        <f aca="true" t="shared" si="4" ref="C27:L27">C28+C29+C30+C31</f>
        <v>297287.1</v>
      </c>
      <c r="D27" s="40">
        <f>D28+D29+D30+D31</f>
        <v>302979.3</v>
      </c>
      <c r="E27" s="40">
        <f t="shared" si="4"/>
        <v>391071.8</v>
      </c>
      <c r="F27" s="40">
        <f t="shared" si="4"/>
        <v>508533.4</v>
      </c>
      <c r="G27" s="40">
        <f t="shared" si="4"/>
        <v>254424</v>
      </c>
      <c r="H27" s="40">
        <f>H28+H29+H30+H31</f>
        <v>489573.3</v>
      </c>
      <c r="I27" s="40">
        <f>I28+I29+I30+I31</f>
        <v>792094.8</v>
      </c>
      <c r="J27" s="40">
        <f>J28+J29+J30+J31</f>
        <v>1220305.4</v>
      </c>
      <c r="K27" s="40">
        <f t="shared" si="4"/>
        <v>987708.9</v>
      </c>
      <c r="L27" s="40">
        <f t="shared" si="4"/>
        <v>978882.2</v>
      </c>
      <c r="M27" s="40">
        <f aca="true" t="shared" si="5" ref="M27:R27">M28+M29+M30+M31</f>
        <v>988645.8</v>
      </c>
      <c r="N27" s="40">
        <f>N28+N29+N30+N31</f>
        <v>1004176.4</v>
      </c>
      <c r="O27" s="40">
        <f t="shared" si="5"/>
        <v>984982.2</v>
      </c>
      <c r="P27" s="40">
        <f t="shared" si="5"/>
        <v>994176.4</v>
      </c>
      <c r="Q27" s="40">
        <f t="shared" si="5"/>
        <v>1223974.2</v>
      </c>
      <c r="R27" s="40">
        <f t="shared" si="5"/>
        <v>11680852.3</v>
      </c>
    </row>
    <row r="28" spans="1:18" ht="37.5">
      <c r="A28" s="20" t="s">
        <v>57</v>
      </c>
      <c r="B28" s="40">
        <f>B18-B23</f>
        <v>202244.7</v>
      </c>
      <c r="C28" s="40">
        <f aca="true" t="shared" si="6" ref="C28:L31">C18-C23</f>
        <v>239989.5</v>
      </c>
      <c r="D28" s="40">
        <f t="shared" si="6"/>
        <v>247729.1</v>
      </c>
      <c r="E28" s="40">
        <f t="shared" si="6"/>
        <v>337252.9</v>
      </c>
      <c r="F28" s="40">
        <f>F18-F23</f>
        <v>346704.9</v>
      </c>
      <c r="G28" s="40">
        <f t="shared" si="6"/>
        <v>236857.4</v>
      </c>
      <c r="H28" s="40">
        <f>H18-H23</f>
        <v>476034.5</v>
      </c>
      <c r="I28" s="40">
        <f>I18-I23</f>
        <v>738925.6</v>
      </c>
      <c r="J28" s="40">
        <f>J18-J23</f>
        <v>1186337.1</v>
      </c>
      <c r="K28" s="40">
        <f t="shared" si="6"/>
        <v>976675.4</v>
      </c>
      <c r="L28" s="40">
        <f t="shared" si="6"/>
        <v>970759.4</v>
      </c>
      <c r="M28" s="40">
        <f aca="true" t="shared" si="7" ref="M28:Q31">M18-M23</f>
        <v>970065</v>
      </c>
      <c r="N28" s="40">
        <f>N18-N23</f>
        <v>1004176.4</v>
      </c>
      <c r="O28" s="40">
        <f t="shared" si="7"/>
        <v>984982.2</v>
      </c>
      <c r="P28" s="40">
        <f t="shared" si="7"/>
        <v>994176.4</v>
      </c>
      <c r="Q28" s="40">
        <f t="shared" si="7"/>
        <v>1223974.2</v>
      </c>
      <c r="R28" s="40">
        <f>SUM(B28:Q28)</f>
        <v>11136884.7</v>
      </c>
    </row>
    <row r="29" spans="1:18" ht="18.75">
      <c r="A29" s="20" t="s">
        <v>99</v>
      </c>
      <c r="B29" s="40">
        <f>B19-B24</f>
        <v>0</v>
      </c>
      <c r="C29" s="40">
        <f t="shared" si="6"/>
        <v>0</v>
      </c>
      <c r="D29" s="40">
        <f t="shared" si="6"/>
        <v>0</v>
      </c>
      <c r="E29" s="40">
        <f t="shared" si="6"/>
        <v>0</v>
      </c>
      <c r="F29" s="40">
        <f t="shared" si="6"/>
        <v>121128.8</v>
      </c>
      <c r="G29" s="40">
        <f t="shared" si="6"/>
        <v>13063.8</v>
      </c>
      <c r="H29" s="40">
        <f t="shared" si="6"/>
        <v>0</v>
      </c>
      <c r="I29" s="40">
        <f t="shared" si="6"/>
        <v>0</v>
      </c>
      <c r="J29" s="40">
        <f t="shared" si="6"/>
        <v>3525.8</v>
      </c>
      <c r="K29" s="40">
        <f t="shared" si="6"/>
        <v>4754.9</v>
      </c>
      <c r="L29" s="40">
        <f t="shared" si="6"/>
        <v>0</v>
      </c>
      <c r="M29" s="40">
        <f t="shared" si="7"/>
        <v>0</v>
      </c>
      <c r="N29" s="40">
        <f t="shared" si="7"/>
        <v>0</v>
      </c>
      <c r="O29" s="40">
        <f t="shared" si="7"/>
        <v>0</v>
      </c>
      <c r="P29" s="40">
        <f t="shared" si="7"/>
        <v>0</v>
      </c>
      <c r="Q29" s="40">
        <f t="shared" si="7"/>
        <v>0</v>
      </c>
      <c r="R29" s="40">
        <f>SUM(B29:Q29)</f>
        <v>142473.3</v>
      </c>
    </row>
    <row r="30" spans="1:18" ht="18.75">
      <c r="A30" s="20" t="s">
        <v>100</v>
      </c>
      <c r="B30" s="40">
        <f>B20-B25</f>
        <v>58478.7</v>
      </c>
      <c r="C30" s="40">
        <f t="shared" si="6"/>
        <v>57297.6</v>
      </c>
      <c r="D30" s="40">
        <f t="shared" si="6"/>
        <v>34329.2</v>
      </c>
      <c r="E30" s="40">
        <f t="shared" si="6"/>
        <v>19649.9</v>
      </c>
      <c r="F30" s="40">
        <f t="shared" si="6"/>
        <v>39012.2</v>
      </c>
      <c r="G30" s="40">
        <f t="shared" si="6"/>
        <v>4502.8</v>
      </c>
      <c r="H30" s="40">
        <f t="shared" si="6"/>
        <v>13538.8</v>
      </c>
      <c r="I30" s="40">
        <f t="shared" si="6"/>
        <v>53169.2</v>
      </c>
      <c r="J30" s="40">
        <f>J20-J25</f>
        <v>30442.5</v>
      </c>
      <c r="K30" s="40">
        <f t="shared" si="6"/>
        <v>6278.6</v>
      </c>
      <c r="L30" s="40">
        <f t="shared" si="6"/>
        <v>8122.8</v>
      </c>
      <c r="M30" s="40">
        <f t="shared" si="7"/>
        <v>18580.8</v>
      </c>
      <c r="N30" s="40">
        <f t="shared" si="7"/>
        <v>0</v>
      </c>
      <c r="O30" s="40">
        <f t="shared" si="7"/>
        <v>0</v>
      </c>
      <c r="P30" s="40">
        <f t="shared" si="7"/>
        <v>0</v>
      </c>
      <c r="Q30" s="40">
        <f t="shared" si="7"/>
        <v>0</v>
      </c>
      <c r="R30" s="40">
        <f>SUM(B30:Q30)</f>
        <v>343403.1</v>
      </c>
    </row>
    <row r="31" spans="1:18" ht="37.5">
      <c r="A31" s="20" t="s">
        <v>58</v>
      </c>
      <c r="B31" s="40">
        <f>B21-B26</f>
        <v>1313.7</v>
      </c>
      <c r="C31" s="40">
        <f t="shared" si="6"/>
        <v>0</v>
      </c>
      <c r="D31" s="40">
        <f t="shared" si="6"/>
        <v>20921</v>
      </c>
      <c r="E31" s="40">
        <f t="shared" si="6"/>
        <v>34169</v>
      </c>
      <c r="F31" s="40">
        <f t="shared" si="6"/>
        <v>1687.5</v>
      </c>
      <c r="G31" s="40">
        <f t="shared" si="6"/>
        <v>0</v>
      </c>
      <c r="H31" s="40">
        <f>H21-H26</f>
        <v>0</v>
      </c>
      <c r="I31" s="40">
        <f t="shared" si="6"/>
        <v>0</v>
      </c>
      <c r="J31" s="40">
        <f t="shared" si="6"/>
        <v>0</v>
      </c>
      <c r="K31" s="40">
        <f t="shared" si="6"/>
        <v>0</v>
      </c>
      <c r="L31" s="40">
        <f t="shared" si="6"/>
        <v>0</v>
      </c>
      <c r="M31" s="40">
        <f t="shared" si="7"/>
        <v>0</v>
      </c>
      <c r="N31" s="40">
        <f>N21-N26</f>
        <v>0</v>
      </c>
      <c r="O31" s="40">
        <f t="shared" si="7"/>
        <v>0</v>
      </c>
      <c r="P31" s="40">
        <f t="shared" si="7"/>
        <v>0</v>
      </c>
      <c r="Q31" s="40">
        <f t="shared" si="7"/>
        <v>0</v>
      </c>
      <c r="R31" s="40">
        <f>SUM(B31:Q31)</f>
        <v>58091.2</v>
      </c>
    </row>
    <row r="32" ht="42" customHeight="1"/>
    <row r="33" spans="1:22" ht="24">
      <c r="A33" s="114"/>
      <c r="B33" s="114"/>
      <c r="C33" s="114"/>
      <c r="D33" s="114"/>
      <c r="E33" s="11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2"/>
      <c r="S33" s="23"/>
      <c r="T33" s="23"/>
      <c r="U33" s="23"/>
      <c r="V33" s="23"/>
    </row>
    <row r="34" spans="1:22" ht="24">
      <c r="A34" s="114"/>
      <c r="B34" s="114"/>
      <c r="C34" s="114"/>
      <c r="D34" s="114"/>
      <c r="E34" s="114"/>
      <c r="F34" s="2"/>
      <c r="G34" s="1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</row>
    <row r="35" spans="1:20" ht="18.7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17"/>
      <c r="M35" s="117"/>
      <c r="N35" s="117"/>
      <c r="O35" s="117"/>
      <c r="P35" s="117"/>
      <c r="Q35" s="117"/>
      <c r="R35" s="117"/>
      <c r="S35" s="26"/>
      <c r="T35" s="26"/>
    </row>
    <row r="36" spans="1:20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6"/>
      <c r="T36" s="26"/>
    </row>
    <row r="37" spans="1:18" ht="15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</sheetData>
  <sheetProtection/>
  <mergeCells count="11">
    <mergeCell ref="A34:E34"/>
    <mergeCell ref="H34:V34"/>
    <mergeCell ref="A12:R12"/>
    <mergeCell ref="A13:R13"/>
    <mergeCell ref="L35:R35"/>
    <mergeCell ref="N1:P1"/>
    <mergeCell ref="N2:P2"/>
    <mergeCell ref="A15:A16"/>
    <mergeCell ref="B15:R15"/>
    <mergeCell ref="A33:E33"/>
    <mergeCell ref="N7:P7"/>
  </mergeCells>
  <printOptions horizontalCentered="1"/>
  <pageMargins left="0.3937007874015748" right="0.7480314960629921" top="1.3385826771653544" bottom="0.5905511811023623" header="0.31496062992125984" footer="0.31496062992125984"/>
  <pageSetup fitToHeight="0" fitToWidth="0" horizontalDpi="600" verticalDpi="600" orientation="landscape" paperSize="9" scale="51" r:id="rId1"/>
  <headerFooter differentFirst="1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0:Q88"/>
  <sheetViews>
    <sheetView view="pageBreakPreview" zoomScale="80" zoomScaleSheetLayoutView="80" zoomScalePageLayoutView="0" workbookViewId="0" topLeftCell="A1">
      <selection activeCell="A30" sqref="A30"/>
    </sheetView>
  </sheetViews>
  <sheetFormatPr defaultColWidth="9.00390625" defaultRowHeight="15.75"/>
  <cols>
    <col min="1" max="1" width="6.25390625" style="5" customWidth="1"/>
    <col min="2" max="2" width="25.125" style="5" customWidth="1"/>
    <col min="3" max="3" width="13.875" style="5" customWidth="1"/>
    <col min="4" max="4" width="14.875" style="5" customWidth="1"/>
    <col min="5" max="12" width="8.875" style="5" customWidth="1"/>
    <col min="13" max="13" width="13.875" style="5" customWidth="1"/>
    <col min="14" max="16" width="8.875" style="5" customWidth="1"/>
    <col min="17" max="17" width="14.50390625" style="5" customWidth="1"/>
    <col min="18" max="16384" width="9.00390625" style="5" customWidth="1"/>
  </cols>
  <sheetData>
    <row r="20" ht="18.75">
      <c r="H20" s="5" t="s">
        <v>108</v>
      </c>
    </row>
    <row r="29" spans="1:17" ht="26.25">
      <c r="A29" s="6"/>
      <c r="B29" s="6"/>
      <c r="C29" s="6"/>
      <c r="D29" s="6"/>
      <c r="E29" s="6"/>
      <c r="F29" s="6"/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23.25">
      <c r="A30" s="67" t="s">
        <v>136</v>
      </c>
      <c r="B30" s="67"/>
      <c r="C30" s="67"/>
      <c r="D30" s="67"/>
      <c r="E30" s="67"/>
      <c r="F30" s="67"/>
      <c r="G30" s="67"/>
      <c r="H30" s="44"/>
      <c r="I30" s="44"/>
      <c r="J30" s="44"/>
      <c r="K30" s="44"/>
      <c r="L30" s="44"/>
      <c r="M30" s="44"/>
      <c r="N30" s="44"/>
      <c r="O30" s="45"/>
      <c r="P30" s="45"/>
      <c r="Q30" s="44"/>
    </row>
    <row r="31" spans="1:17" ht="23.25">
      <c r="A31" s="68" t="s">
        <v>137</v>
      </c>
      <c r="B31" s="68"/>
      <c r="C31" s="68"/>
      <c r="D31" s="68"/>
      <c r="E31" s="68"/>
      <c r="F31" s="69"/>
      <c r="G31" s="70"/>
      <c r="H31" s="70"/>
      <c r="I31" s="44"/>
      <c r="J31" s="44"/>
      <c r="K31" s="44"/>
      <c r="L31" s="44"/>
      <c r="M31" s="44"/>
      <c r="N31" s="44"/>
      <c r="O31" s="45" t="s">
        <v>135</v>
      </c>
      <c r="P31" s="45"/>
      <c r="Q31" s="44"/>
    </row>
    <row r="32" spans="1:17" ht="23.25">
      <c r="A32" s="43"/>
      <c r="B32" s="43"/>
      <c r="C32" s="43"/>
      <c r="D32" s="43"/>
      <c r="E32" s="43"/>
      <c r="F32" s="43"/>
      <c r="G32" s="43"/>
      <c r="H32" s="44"/>
      <c r="I32" s="44"/>
      <c r="J32" s="44"/>
      <c r="K32" s="44"/>
      <c r="L32" s="44"/>
      <c r="M32" s="44"/>
      <c r="N32" s="44"/>
      <c r="O32" s="45"/>
      <c r="P32" s="45"/>
      <c r="Q32" s="44"/>
    </row>
    <row r="33" spans="1:17" ht="23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23.25">
      <c r="A34" s="46" t="s">
        <v>67</v>
      </c>
      <c r="B34" s="46"/>
      <c r="C34" s="46"/>
      <c r="D34" s="46"/>
      <c r="E34" s="46"/>
      <c r="F34" s="46"/>
      <c r="G34" s="46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23.25">
      <c r="A35" s="118" t="s">
        <v>66</v>
      </c>
      <c r="B35" s="118"/>
      <c r="C35" s="118"/>
      <c r="D35" s="118"/>
      <c r="E35" s="118"/>
      <c r="F35" s="118"/>
      <c r="G35" s="118"/>
      <c r="H35" s="44"/>
      <c r="I35" s="44"/>
      <c r="J35" s="44"/>
      <c r="K35" s="45"/>
      <c r="L35" s="44"/>
      <c r="M35" s="44"/>
      <c r="N35" s="44"/>
      <c r="O35" s="120" t="s">
        <v>127</v>
      </c>
      <c r="P35" s="120"/>
      <c r="Q35" s="120"/>
    </row>
    <row r="86" s="3" customFormat="1" ht="18"/>
    <row r="87" s="4" customFormat="1" ht="18.75"/>
    <row r="88" spans="8:9" ht="18.75">
      <c r="H88" s="119"/>
      <c r="I88" s="119"/>
    </row>
  </sheetData>
  <sheetProtection/>
  <mergeCells count="3">
    <mergeCell ref="A35:G35"/>
    <mergeCell ref="H88:I88"/>
    <mergeCell ref="O35:Q35"/>
  </mergeCells>
  <printOptions/>
  <pageMargins left="0.3937007874015748" right="0.3937007874015748" top="1.3779527559055118" bottom="0.3937007874015748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ПравПортал</cp:lastModifiedBy>
  <cp:lastPrinted>2024-02-28T09:12:54Z</cp:lastPrinted>
  <dcterms:created xsi:type="dcterms:W3CDTF">2014-05-05T02:33:31Z</dcterms:created>
  <dcterms:modified xsi:type="dcterms:W3CDTF">2024-03-29T03:02:15Z</dcterms:modified>
  <cp:category/>
  <cp:version/>
  <cp:contentType/>
  <cp:contentStatus/>
</cp:coreProperties>
</file>